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9090" activeTab="0"/>
  </bookViews>
  <sheets>
    <sheet name="ГВС" sheetId="1" r:id="rId1"/>
    <sheet name="хол и вод" sheetId="2" r:id="rId2"/>
    <sheet name="Лист3" sheetId="3" r:id="rId3"/>
  </sheets>
  <definedNames>
    <definedName name="_xlnm.Print_Area" localSheetId="0">'ГВС'!$A$1:$I$29</definedName>
  </definedNames>
  <calcPr fullCalcOnLoad="1"/>
</workbook>
</file>

<file path=xl/sharedStrings.xml><?xml version="1.0" encoding="utf-8"?>
<sst xmlns="http://schemas.openxmlformats.org/spreadsheetml/2006/main" count="76" uniqueCount="51">
  <si>
    <t>Наименование услуг</t>
  </si>
  <si>
    <t>Размер платы на 1 проживающего в месяц с НДС с учетом округления, руб. коп.</t>
  </si>
  <si>
    <t>1. Для граждан, проживающих в жилых домах квартирного типа</t>
  </si>
  <si>
    <t>а) Водопровод без ванны</t>
  </si>
  <si>
    <t>б) Водопровод с мойкой и душем</t>
  </si>
  <si>
    <t>в) Водопровод с сидячей ванной</t>
  </si>
  <si>
    <t>г) Водопровод , оборудованный мойкой, ванной длиной 1500-1700 мм и душем</t>
  </si>
  <si>
    <t>д) Водопровод в домах высотой свыше 12 эт. с центральным горячим водоснабжением</t>
  </si>
  <si>
    <t>2. Для граждан, проживающих в общежитиях</t>
  </si>
  <si>
    <t>а) Водопровод с общими душевыми</t>
  </si>
  <si>
    <t>б) Водопровод с общими кухнями и блоками душевых на этажах при жилых комнатах в каждой секции здания</t>
  </si>
  <si>
    <t>в) Водопровод с душем при всех жилых комнатах</t>
  </si>
  <si>
    <t>а) Водопровод без канализации</t>
  </si>
  <si>
    <t>б) Водопровод с канализацией без ванны</t>
  </si>
  <si>
    <t>в) Водопровод с канализацией, горячим водоснабжением без ванны</t>
  </si>
  <si>
    <t>г) Водопровод с ванной, водоподогревателем, работающем на твердом топливе</t>
  </si>
  <si>
    <t>д) Водопровод с мойкой и душем</t>
  </si>
  <si>
    <t>е) Водопровод с сидячей ванной</t>
  </si>
  <si>
    <t>ж) Водопровод , оборудованный мойкой, ванной длиной 1500-1700 мм и душем</t>
  </si>
  <si>
    <t>з) Водопровод в домах высотой свыше 12 эт. с центральным горячим водоснабжением</t>
  </si>
  <si>
    <t>2. Уличные водоразборные колонки</t>
  </si>
  <si>
    <t>3. Для граждан, проживающих в общежитиях</t>
  </si>
  <si>
    <t>а) Водопровод с канализацией без ванны</t>
  </si>
  <si>
    <t>б) Водопровод с канализацией, горячим водоснабжением без ванны</t>
  </si>
  <si>
    <t>в) Водопровод с ванной, водоподогревателем, работающем на твердом топливе</t>
  </si>
  <si>
    <t>г) Водопровод с мойкой и душем</t>
  </si>
  <si>
    <t>д) Водопровод с сидячей ванной</t>
  </si>
  <si>
    <t>е) Водопровод, оборудованный мойкой, ванной длиной 1500-1700 мм и душем</t>
  </si>
  <si>
    <t>ж) Водопровод в домах высотой свыше 12 эт. с центральным горячим водоснабжением</t>
  </si>
  <si>
    <t>Норматив потребления на 1 проживающего в сутки, л</t>
  </si>
  <si>
    <t>Норматив потребления на 1 проживающего в месяц, м3</t>
  </si>
  <si>
    <t>Норматив потребления на 1 проживаю-щего в месяц, м3</t>
  </si>
  <si>
    <t>Таблица 1</t>
  </si>
  <si>
    <t>Таблица 2</t>
  </si>
  <si>
    <t>I. Отопление, приказ Департамента тарифного регулирования и государственного Заказа от 22.11.2011 №65/473</t>
  </si>
  <si>
    <t>Тариф  на 2012 год (стоимость единицы услуги за 1 Гкал, 1 м3  с НДС), руб. коп.</t>
  </si>
  <si>
    <t>01.01.2012г.-30.06.2012г.</t>
  </si>
  <si>
    <t>01.07.2012г.-31.08.2012г.</t>
  </si>
  <si>
    <t>01.09.2012г.-31.12.2012г.</t>
  </si>
  <si>
    <t>4.1.</t>
  </si>
  <si>
    <t>4.2.</t>
  </si>
  <si>
    <t>4.3.</t>
  </si>
  <si>
    <t>II. Горячее водоснабжение по открытой схеме водоразбора, приказ Департамента тарифного регулирования и государственного заказа от 22.11.2011 №65/476</t>
  </si>
  <si>
    <t>5.1.</t>
  </si>
  <si>
    <t>5.2.</t>
  </si>
  <si>
    <t>5.3.</t>
  </si>
  <si>
    <t>III. Горячее водоснабжение по закрытой схеме водоразбора, приказ Департамента тарифного регулирования и государственного заказа от 22.11.2011 №65/476</t>
  </si>
  <si>
    <t>Тариф на 2012 год (по 30.04.2012) (стоимость единицы услуги за 1 м3 с НДС), руб. коп.</t>
  </si>
  <si>
    <t>I. Холодное водоснабжение  приказ Департамента тарифного регулирования и государственного заказа от 25.03.2011 №14/63</t>
  </si>
  <si>
    <t>II. Водоотведение, в том числе очистка стоков, приказ Департамента тарифного регулирования и государственного заказа от 25.03.2011 №14/63</t>
  </si>
  <si>
    <t>Тарифы на коммунальные услуги на 2012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</si>
</sst>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0000"/>
    <numFmt numFmtId="171" formatCode="0.000000"/>
  </numFmts>
  <fonts count="7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vertical="justify"/>
    </xf>
    <xf numFmtId="0" fontId="3" fillId="0" borderId="0" xfId="0" applyFont="1" applyAlignment="1">
      <alignment/>
    </xf>
    <xf numFmtId="0" fontId="3" fillId="0" borderId="0" xfId="0" applyFont="1" applyAlignment="1">
      <alignment vertical="justify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18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justify" wrapText="1"/>
    </xf>
    <xf numFmtId="4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justify" wrapText="1"/>
    </xf>
    <xf numFmtId="0" fontId="1" fillId="0" borderId="3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justify" wrapText="1"/>
    </xf>
    <xf numFmtId="0" fontId="1" fillId="0" borderId="5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justify" wrapText="1"/>
    </xf>
    <xf numFmtId="0" fontId="3" fillId="0" borderId="8" xfId="0" applyFont="1" applyBorder="1" applyAlignment="1">
      <alignment horizontal="center" vertical="justify" wrapText="1"/>
    </xf>
    <xf numFmtId="0" fontId="3" fillId="0" borderId="9" xfId="0" applyFont="1" applyBorder="1" applyAlignment="1">
      <alignment horizontal="center" vertical="justify" wrapText="1"/>
    </xf>
    <xf numFmtId="0" fontId="5" fillId="0" borderId="10" xfId="0" applyFont="1" applyBorder="1" applyAlignment="1">
      <alignment vertical="justify" wrapText="1"/>
    </xf>
    <xf numFmtId="0" fontId="1" fillId="0" borderId="11" xfId="0" applyFont="1" applyBorder="1" applyAlignment="1">
      <alignment vertical="justify" wrapText="1"/>
    </xf>
    <xf numFmtId="4" fontId="1" fillId="0" borderId="1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justify" wrapText="1"/>
    </xf>
    <xf numFmtId="4" fontId="1" fillId="0" borderId="13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justify" wrapText="1"/>
    </xf>
    <xf numFmtId="0" fontId="3" fillId="0" borderId="1" xfId="0" applyFont="1" applyBorder="1" applyAlignment="1">
      <alignment/>
    </xf>
    <xf numFmtId="4" fontId="1" fillId="0" borderId="15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0" borderId="17" xfId="0" applyFont="1" applyBorder="1" applyAlignment="1">
      <alignment vertical="justify" wrapText="1"/>
    </xf>
    <xf numFmtId="4" fontId="6" fillId="0" borderId="15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justify"/>
    </xf>
    <xf numFmtId="0" fontId="3" fillId="0" borderId="11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3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left" vertical="justify" wrapText="1"/>
    </xf>
    <xf numFmtId="0" fontId="5" fillId="0" borderId="1" xfId="0" applyFont="1" applyBorder="1" applyAlignment="1">
      <alignment horizontal="left" vertical="justify" wrapText="1"/>
    </xf>
    <xf numFmtId="0" fontId="5" fillId="0" borderId="3" xfId="0" applyFont="1" applyBorder="1" applyAlignment="1">
      <alignment horizontal="left" vertical="justify" wrapText="1"/>
    </xf>
    <xf numFmtId="0" fontId="5" fillId="0" borderId="20" xfId="0" applyFont="1" applyBorder="1" applyAlignment="1">
      <alignment horizontal="left" vertical="justify" wrapText="1"/>
    </xf>
    <xf numFmtId="0" fontId="5" fillId="0" borderId="21" xfId="0" applyFont="1" applyBorder="1" applyAlignment="1">
      <alignment horizontal="left" vertical="justify" wrapText="1"/>
    </xf>
    <xf numFmtId="0" fontId="5" fillId="0" borderId="22" xfId="0" applyFont="1" applyBorder="1" applyAlignment="1">
      <alignment horizontal="left" vertical="justify" wrapText="1"/>
    </xf>
    <xf numFmtId="0" fontId="3" fillId="0" borderId="0" xfId="0" applyFont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left" vertical="justify" wrapText="1"/>
    </xf>
    <xf numFmtId="0" fontId="5" fillId="0" borderId="31" xfId="0" applyFont="1" applyBorder="1" applyAlignment="1">
      <alignment horizontal="left" vertical="justify" wrapText="1"/>
    </xf>
    <xf numFmtId="0" fontId="5" fillId="0" borderId="32" xfId="0" applyFont="1" applyBorder="1" applyAlignment="1">
      <alignment horizontal="left" vertical="justify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tabSelected="1" view="pageBreakPreview" zoomScaleSheetLayoutView="100" workbookViewId="0" topLeftCell="A2">
      <selection activeCell="A2" sqref="A2:I2"/>
    </sheetView>
  </sheetViews>
  <sheetFormatPr defaultColWidth="9.00390625" defaultRowHeight="12.75"/>
  <cols>
    <col min="1" max="1" width="36.125" style="2" customWidth="1"/>
    <col min="2" max="3" width="15.75390625" style="2" customWidth="1"/>
    <col min="4" max="4" width="14.75390625" style="2" customWidth="1"/>
    <col min="5" max="5" width="14.00390625" style="2" customWidth="1"/>
    <col min="6" max="6" width="13.125" style="2" customWidth="1"/>
    <col min="7" max="7" width="15.75390625" style="2" customWidth="1"/>
    <col min="8" max="8" width="13.00390625" style="2" customWidth="1"/>
    <col min="9" max="9" width="13.625" style="2" customWidth="1"/>
    <col min="10" max="16384" width="9.125" style="2" customWidth="1"/>
  </cols>
  <sheetData>
    <row r="1" ht="12.75" hidden="1"/>
    <row r="2" spans="1:9" ht="15.75">
      <c r="A2" s="54" t="s">
        <v>50</v>
      </c>
      <c r="B2" s="54"/>
      <c r="C2" s="54"/>
      <c r="D2" s="54"/>
      <c r="E2" s="54"/>
      <c r="F2" s="54"/>
      <c r="G2" s="54"/>
      <c r="H2" s="54"/>
      <c r="I2" s="54"/>
    </row>
    <row r="3" spans="4:7" ht="13.5" thickBot="1">
      <c r="D3" s="61" t="s">
        <v>32</v>
      </c>
      <c r="E3" s="61"/>
      <c r="F3" s="61"/>
      <c r="G3" s="61"/>
    </row>
    <row r="4" spans="1:9" ht="100.5" customHeight="1" thickBot="1">
      <c r="A4" s="66" t="s">
        <v>0</v>
      </c>
      <c r="B4" s="68" t="s">
        <v>29</v>
      </c>
      <c r="C4" s="68" t="s">
        <v>30</v>
      </c>
      <c r="D4" s="62" t="s">
        <v>35</v>
      </c>
      <c r="E4" s="63"/>
      <c r="F4" s="64"/>
      <c r="G4" s="62" t="s">
        <v>50</v>
      </c>
      <c r="H4" s="63"/>
      <c r="I4" s="65"/>
    </row>
    <row r="5" spans="1:9" ht="40.5" customHeight="1" thickBot="1">
      <c r="A5" s="67"/>
      <c r="B5" s="69"/>
      <c r="C5" s="69"/>
      <c r="D5" s="23" t="s">
        <v>36</v>
      </c>
      <c r="E5" s="33" t="s">
        <v>37</v>
      </c>
      <c r="F5" s="33" t="s">
        <v>38</v>
      </c>
      <c r="G5" s="23" t="s">
        <v>36</v>
      </c>
      <c r="H5" s="33" t="s">
        <v>37</v>
      </c>
      <c r="I5" s="24" t="s">
        <v>38</v>
      </c>
    </row>
    <row r="6" spans="1:9" ht="13.5" thickBot="1">
      <c r="A6" s="25">
        <v>1</v>
      </c>
      <c r="B6" s="26">
        <v>2</v>
      </c>
      <c r="C6" s="26">
        <v>3</v>
      </c>
      <c r="D6" s="39" t="s">
        <v>39</v>
      </c>
      <c r="E6" s="34" t="s">
        <v>40</v>
      </c>
      <c r="F6" s="34" t="s">
        <v>41</v>
      </c>
      <c r="G6" s="26" t="s">
        <v>43</v>
      </c>
      <c r="H6" s="43" t="s">
        <v>44</v>
      </c>
      <c r="I6" s="44" t="s">
        <v>45</v>
      </c>
    </row>
    <row r="7" spans="1:9" ht="63">
      <c r="A7" s="28" t="s">
        <v>34</v>
      </c>
      <c r="B7" s="29"/>
      <c r="C7" s="29"/>
      <c r="D7" s="30">
        <f>848.69*1.18</f>
        <v>1001.4542</v>
      </c>
      <c r="E7" s="35">
        <f>899.61*1.18</f>
        <v>1061.5398</v>
      </c>
      <c r="F7" s="35">
        <f>935.6*1.18</f>
        <v>1104.008</v>
      </c>
      <c r="G7" s="50"/>
      <c r="H7" s="51"/>
      <c r="I7" s="52"/>
    </row>
    <row r="8" spans="1:9" ht="34.5" customHeight="1">
      <c r="A8" s="55" t="s">
        <v>42</v>
      </c>
      <c r="B8" s="56"/>
      <c r="C8" s="56"/>
      <c r="D8" s="56"/>
      <c r="E8" s="56"/>
      <c r="F8" s="56"/>
      <c r="G8" s="56"/>
      <c r="H8" s="56"/>
      <c r="I8" s="57"/>
    </row>
    <row r="9" spans="1:9" ht="31.5">
      <c r="A9" s="45" t="s">
        <v>2</v>
      </c>
      <c r="B9" s="46"/>
      <c r="C9" s="41"/>
      <c r="D9" s="41"/>
      <c r="E9" s="42"/>
      <c r="F9" s="42"/>
      <c r="G9" s="42"/>
      <c r="H9" s="40"/>
      <c r="I9" s="53"/>
    </row>
    <row r="10" spans="1:9" ht="15.75">
      <c r="A10" s="14" t="s">
        <v>3</v>
      </c>
      <c r="B10" s="8">
        <v>50</v>
      </c>
      <c r="C10" s="9">
        <f>B10*365/12/1000</f>
        <v>1.5208333333333333</v>
      </c>
      <c r="D10" s="7">
        <f>58.5*1.18</f>
        <v>69.03</v>
      </c>
      <c r="E10" s="36">
        <f>62*1.18</f>
        <v>73.16</v>
      </c>
      <c r="F10" s="36">
        <f>64.48*1.18</f>
        <v>76.0864</v>
      </c>
      <c r="G10" s="36">
        <f>D10*C10</f>
        <v>104.983125</v>
      </c>
      <c r="H10" s="36">
        <f>C10*E10</f>
        <v>111.26416666666665</v>
      </c>
      <c r="I10" s="13">
        <f>C10*F10</f>
        <v>115.71473333333333</v>
      </c>
    </row>
    <row r="11" spans="1:9" ht="15.75">
      <c r="A11" s="14" t="s">
        <v>4</v>
      </c>
      <c r="B11" s="8">
        <v>100</v>
      </c>
      <c r="C11" s="9">
        <f>B11*365/12/1000</f>
        <v>3.0416666666666665</v>
      </c>
      <c r="D11" s="7">
        <f>58.5*1.18</f>
        <v>69.03</v>
      </c>
      <c r="E11" s="36">
        <f>62*1.18</f>
        <v>73.16</v>
      </c>
      <c r="F11" s="36">
        <f>64.48*1.18</f>
        <v>76.0864</v>
      </c>
      <c r="G11" s="36">
        <f aca="true" t="shared" si="0" ref="G11:G18">D11*C11</f>
        <v>209.96625</v>
      </c>
      <c r="H11" s="36">
        <f>C11*E11</f>
        <v>222.5283333333333</v>
      </c>
      <c r="I11" s="13">
        <f>C11*F11</f>
        <v>231.42946666666666</v>
      </c>
    </row>
    <row r="12" spans="1:9" ht="15.75" customHeight="1">
      <c r="A12" s="14" t="s">
        <v>5</v>
      </c>
      <c r="B12" s="8">
        <v>110</v>
      </c>
      <c r="C12" s="7">
        <f>B12*365/12/1000</f>
        <v>3.3458333333333337</v>
      </c>
      <c r="D12" s="7">
        <f>58.5*1.18</f>
        <v>69.03</v>
      </c>
      <c r="E12" s="36">
        <f>62*1.18</f>
        <v>73.16</v>
      </c>
      <c r="F12" s="36">
        <f>64.48*1.18</f>
        <v>76.0864</v>
      </c>
      <c r="G12" s="36">
        <f t="shared" si="0"/>
        <v>230.96287500000003</v>
      </c>
      <c r="H12" s="36">
        <f>C12*E12</f>
        <v>244.78116666666668</v>
      </c>
      <c r="I12" s="13">
        <f>C12*F12</f>
        <v>254.57241333333334</v>
      </c>
    </row>
    <row r="13" spans="1:9" ht="47.25">
      <c r="A13" s="14" t="s">
        <v>6</v>
      </c>
      <c r="B13" s="8">
        <v>120</v>
      </c>
      <c r="C13" s="7">
        <f>B13*365/12/1000</f>
        <v>3.65</v>
      </c>
      <c r="D13" s="7">
        <f>58.5*1.18</f>
        <v>69.03</v>
      </c>
      <c r="E13" s="36">
        <f>62*1.18</f>
        <v>73.16</v>
      </c>
      <c r="F13" s="36">
        <f>64.48*1.18</f>
        <v>76.0864</v>
      </c>
      <c r="G13" s="36">
        <f t="shared" si="0"/>
        <v>251.9595</v>
      </c>
      <c r="H13" s="36">
        <f>C13*E13</f>
        <v>267.034</v>
      </c>
      <c r="I13" s="13">
        <f>C13*F13</f>
        <v>277.71536</v>
      </c>
    </row>
    <row r="14" spans="1:9" ht="47.25">
      <c r="A14" s="14" t="s">
        <v>7</v>
      </c>
      <c r="B14" s="8">
        <v>115</v>
      </c>
      <c r="C14" s="7">
        <f>B14*365/12/1000</f>
        <v>3.4979166666666663</v>
      </c>
      <c r="D14" s="7">
        <f>58.5*1.18</f>
        <v>69.03</v>
      </c>
      <c r="E14" s="36">
        <f>62*1.18</f>
        <v>73.16</v>
      </c>
      <c r="F14" s="36">
        <f>64.48*1.18</f>
        <v>76.0864</v>
      </c>
      <c r="G14" s="36">
        <f t="shared" si="0"/>
        <v>241.4611875</v>
      </c>
      <c r="H14" s="36">
        <f>C14*E14</f>
        <v>255.9075833333333</v>
      </c>
      <c r="I14" s="13">
        <f>C14*F14</f>
        <v>266.1438866666666</v>
      </c>
    </row>
    <row r="15" spans="1:9" ht="31.5">
      <c r="A15" s="12" t="s">
        <v>8</v>
      </c>
      <c r="B15" s="6"/>
      <c r="C15" s="7"/>
      <c r="D15" s="7"/>
      <c r="E15" s="36"/>
      <c r="F15" s="36"/>
      <c r="G15" s="36"/>
      <c r="H15" s="40"/>
      <c r="I15" s="53"/>
    </row>
    <row r="16" spans="1:9" ht="15.75" customHeight="1">
      <c r="A16" s="14" t="s">
        <v>9</v>
      </c>
      <c r="B16" s="8">
        <v>50</v>
      </c>
      <c r="C16" s="7">
        <f>B16*365/12/1000</f>
        <v>1.5208333333333333</v>
      </c>
      <c r="D16" s="7">
        <f>58.5*1.18</f>
        <v>69.03</v>
      </c>
      <c r="E16" s="36">
        <f>62*1.18</f>
        <v>73.16</v>
      </c>
      <c r="F16" s="36">
        <f>64.48*1.18</f>
        <v>76.0864</v>
      </c>
      <c r="G16" s="36">
        <f t="shared" si="0"/>
        <v>104.983125</v>
      </c>
      <c r="H16" s="36">
        <f>C16*E16</f>
        <v>111.26416666666665</v>
      </c>
      <c r="I16" s="13">
        <f>C16*F16</f>
        <v>115.71473333333333</v>
      </c>
    </row>
    <row r="17" spans="1:9" ht="63">
      <c r="A17" s="14" t="s">
        <v>10</v>
      </c>
      <c r="B17" s="8">
        <v>80</v>
      </c>
      <c r="C17" s="7">
        <f>B17*365/12/1000</f>
        <v>2.4333333333333336</v>
      </c>
      <c r="D17" s="7">
        <f>58.5*1.18</f>
        <v>69.03</v>
      </c>
      <c r="E17" s="36">
        <f>62*1.18</f>
        <v>73.16</v>
      </c>
      <c r="F17" s="36">
        <f>64.48*1.18</f>
        <v>76.0864</v>
      </c>
      <c r="G17" s="36">
        <f t="shared" si="0"/>
        <v>167.973</v>
      </c>
      <c r="H17" s="36">
        <f>C17*E17</f>
        <v>178.02266666666668</v>
      </c>
      <c r="I17" s="13">
        <f>C17*F17</f>
        <v>185.14357333333334</v>
      </c>
    </row>
    <row r="18" spans="1:9" ht="31.5">
      <c r="A18" s="14" t="s">
        <v>11</v>
      </c>
      <c r="B18" s="8">
        <v>60</v>
      </c>
      <c r="C18" s="7">
        <f>B18*365/12/1000</f>
        <v>1.825</v>
      </c>
      <c r="D18" s="7">
        <f>58.5*1.18</f>
        <v>69.03</v>
      </c>
      <c r="E18" s="36">
        <f>62*1.18</f>
        <v>73.16</v>
      </c>
      <c r="F18" s="36">
        <f>64.48*1.18</f>
        <v>76.0864</v>
      </c>
      <c r="G18" s="36">
        <f t="shared" si="0"/>
        <v>125.97975</v>
      </c>
      <c r="H18" s="36">
        <f>C18*E18</f>
        <v>133.517</v>
      </c>
      <c r="I18" s="13">
        <f>C18*F18</f>
        <v>138.85768</v>
      </c>
    </row>
    <row r="19" spans="1:9" ht="32.25" customHeight="1">
      <c r="A19" s="58" t="s">
        <v>46</v>
      </c>
      <c r="B19" s="59"/>
      <c r="C19" s="59"/>
      <c r="D19" s="59"/>
      <c r="E19" s="59"/>
      <c r="F19" s="59"/>
      <c r="G19" s="59"/>
      <c r="H19" s="59"/>
      <c r="I19" s="60"/>
    </row>
    <row r="20" spans="1:9" ht="31.5">
      <c r="A20" s="12" t="s">
        <v>2</v>
      </c>
      <c r="B20" s="10"/>
      <c r="C20" s="4"/>
      <c r="D20" s="4"/>
      <c r="E20" s="37"/>
      <c r="F20" s="37"/>
      <c r="G20" s="37"/>
      <c r="H20" s="40"/>
      <c r="I20" s="53"/>
    </row>
    <row r="21" spans="1:9" ht="15.75">
      <c r="A21" s="14" t="s">
        <v>3</v>
      </c>
      <c r="B21" s="11">
        <v>50</v>
      </c>
      <c r="C21" s="5">
        <f>B21*365/1000/12</f>
        <v>1.5208333333333333</v>
      </c>
      <c r="D21" s="5">
        <f>70.91*1.18</f>
        <v>83.67379999999999</v>
      </c>
      <c r="E21" s="47">
        <f>75.17*1.18</f>
        <v>88.7006</v>
      </c>
      <c r="F21" s="47">
        <f>78.18*1.18</f>
        <v>92.25240000000001</v>
      </c>
      <c r="G21" s="47">
        <f>C21*D21</f>
        <v>127.25390416666664</v>
      </c>
      <c r="H21" s="47">
        <f>C21*E21</f>
        <v>134.89882916666664</v>
      </c>
      <c r="I21" s="47">
        <f>C21*F21</f>
        <v>140.300525</v>
      </c>
    </row>
    <row r="22" spans="1:9" ht="15.75">
      <c r="A22" s="14" t="s">
        <v>4</v>
      </c>
      <c r="B22" s="11">
        <v>100</v>
      </c>
      <c r="C22" s="5">
        <f aca="true" t="shared" si="1" ref="C22:C29">B22*365/1000/12</f>
        <v>3.0416666666666665</v>
      </c>
      <c r="D22" s="5">
        <f>70.91*1.18</f>
        <v>83.67379999999999</v>
      </c>
      <c r="E22" s="47">
        <f>75.17*1.18</f>
        <v>88.7006</v>
      </c>
      <c r="F22" s="47">
        <f>78.18*1.18</f>
        <v>92.25240000000001</v>
      </c>
      <c r="G22" s="47">
        <f aca="true" t="shared" si="2" ref="G22:G29">C22*D22</f>
        <v>254.5078083333333</v>
      </c>
      <c r="H22" s="47">
        <f>C22*E22</f>
        <v>269.7976583333333</v>
      </c>
      <c r="I22" s="47">
        <f>C22*F22</f>
        <v>280.60105</v>
      </c>
    </row>
    <row r="23" spans="1:9" ht="15.75">
      <c r="A23" s="14" t="s">
        <v>5</v>
      </c>
      <c r="B23" s="11">
        <v>110</v>
      </c>
      <c r="C23" s="5">
        <f t="shared" si="1"/>
        <v>3.345833333333333</v>
      </c>
      <c r="D23" s="5">
        <f>70.91*1.18</f>
        <v>83.67379999999999</v>
      </c>
      <c r="E23" s="47">
        <f>75.17*1.18</f>
        <v>88.7006</v>
      </c>
      <c r="F23" s="47">
        <f>78.18*1.18</f>
        <v>92.25240000000001</v>
      </c>
      <c r="G23" s="47">
        <f t="shared" si="2"/>
        <v>279.9585891666666</v>
      </c>
      <c r="H23" s="47">
        <f>C23*E23</f>
        <v>296.77742416666666</v>
      </c>
      <c r="I23" s="47">
        <f>C23*F23</f>
        <v>308.661155</v>
      </c>
    </row>
    <row r="24" spans="1:9" ht="47.25">
      <c r="A24" s="14" t="s">
        <v>6</v>
      </c>
      <c r="B24" s="11">
        <v>120</v>
      </c>
      <c r="C24" s="5">
        <f t="shared" si="1"/>
        <v>3.65</v>
      </c>
      <c r="D24" s="5">
        <f>70.91*1.18</f>
        <v>83.67379999999999</v>
      </c>
      <c r="E24" s="47">
        <f>75.17*1.18</f>
        <v>88.7006</v>
      </c>
      <c r="F24" s="47">
        <f>78.18*1.18</f>
        <v>92.25240000000001</v>
      </c>
      <c r="G24" s="47">
        <f t="shared" si="2"/>
        <v>305.40936999999997</v>
      </c>
      <c r="H24" s="47">
        <f>C24*E24</f>
        <v>323.75719</v>
      </c>
      <c r="I24" s="47">
        <f>C24*F24</f>
        <v>336.72126000000003</v>
      </c>
    </row>
    <row r="25" spans="1:9" ht="47.25">
      <c r="A25" s="14" t="s">
        <v>7</v>
      </c>
      <c r="B25" s="11">
        <v>115</v>
      </c>
      <c r="C25" s="5">
        <f t="shared" si="1"/>
        <v>3.497916666666667</v>
      </c>
      <c r="D25" s="5">
        <f>70.91*1.18</f>
        <v>83.67379999999999</v>
      </c>
      <c r="E25" s="47">
        <f>75.17*1.18</f>
        <v>88.7006</v>
      </c>
      <c r="F25" s="47">
        <f>78.18*1.18</f>
        <v>92.25240000000001</v>
      </c>
      <c r="G25" s="47">
        <f t="shared" si="2"/>
        <v>292.68397958333327</v>
      </c>
      <c r="H25" s="47">
        <f>C25*E25</f>
        <v>310.2673070833333</v>
      </c>
      <c r="I25" s="47">
        <f>C25*F25</f>
        <v>322.6912075</v>
      </c>
    </row>
    <row r="26" spans="1:9" ht="31.5">
      <c r="A26" s="12" t="s">
        <v>8</v>
      </c>
      <c r="B26" s="10"/>
      <c r="C26" s="31"/>
      <c r="D26" s="32"/>
      <c r="E26" s="38"/>
      <c r="F26" s="38"/>
      <c r="G26" s="48"/>
      <c r="H26" s="40"/>
      <c r="I26" s="53"/>
    </row>
    <row r="27" spans="1:9" ht="15.75" customHeight="1">
      <c r="A27" s="14" t="s">
        <v>9</v>
      </c>
      <c r="B27" s="11">
        <v>50</v>
      </c>
      <c r="C27" s="5">
        <f t="shared" si="1"/>
        <v>1.5208333333333333</v>
      </c>
      <c r="D27" s="5">
        <f>70.91*1.18</f>
        <v>83.67379999999999</v>
      </c>
      <c r="E27" s="47">
        <f>75.17*1.18</f>
        <v>88.7006</v>
      </c>
      <c r="F27" s="47">
        <f>78.18*1.18</f>
        <v>92.25240000000001</v>
      </c>
      <c r="G27" s="47">
        <f t="shared" si="2"/>
        <v>127.25390416666664</v>
      </c>
      <c r="H27" s="47">
        <f>C27*E27</f>
        <v>134.89882916666664</v>
      </c>
      <c r="I27" s="47">
        <f>C27*F27</f>
        <v>140.300525</v>
      </c>
    </row>
    <row r="28" spans="1:9" ht="63">
      <c r="A28" s="14" t="s">
        <v>10</v>
      </c>
      <c r="B28" s="11">
        <v>80</v>
      </c>
      <c r="C28" s="5">
        <f t="shared" si="1"/>
        <v>2.433333333333333</v>
      </c>
      <c r="D28" s="5">
        <f>70.91*1.18</f>
        <v>83.67379999999999</v>
      </c>
      <c r="E28" s="47">
        <f>75.17*1.18</f>
        <v>88.7006</v>
      </c>
      <c r="F28" s="47">
        <f>78.18*1.18</f>
        <v>92.25240000000001</v>
      </c>
      <c r="G28" s="47">
        <f t="shared" si="2"/>
        <v>203.6062466666666</v>
      </c>
      <c r="H28" s="47">
        <f>C28*E28</f>
        <v>215.83812666666662</v>
      </c>
      <c r="I28" s="47">
        <f>C28*F28</f>
        <v>224.48084</v>
      </c>
    </row>
    <row r="29" spans="1:9" ht="32.25" thickBot="1">
      <c r="A29" s="17" t="s">
        <v>11</v>
      </c>
      <c r="B29" s="18">
        <v>60</v>
      </c>
      <c r="C29" s="19">
        <f t="shared" si="1"/>
        <v>1.825</v>
      </c>
      <c r="D29" s="5">
        <f>70.91*1.18</f>
        <v>83.67379999999999</v>
      </c>
      <c r="E29" s="47">
        <f>75.17*1.18</f>
        <v>88.7006</v>
      </c>
      <c r="F29" s="47">
        <f>78.18*1.18</f>
        <v>92.25240000000001</v>
      </c>
      <c r="G29" s="49">
        <f t="shared" si="2"/>
        <v>152.70468499999998</v>
      </c>
      <c r="H29" s="47">
        <f>C29*E29</f>
        <v>161.878595</v>
      </c>
      <c r="I29" s="47">
        <f>C29*F29</f>
        <v>168.36063000000001</v>
      </c>
    </row>
    <row r="30" spans="1:7" ht="15.75">
      <c r="A30" s="1"/>
      <c r="B30" s="3"/>
      <c r="C30" s="3"/>
      <c r="D30" s="3"/>
      <c r="E30" s="3"/>
      <c r="F30" s="3"/>
      <c r="G30" s="3"/>
    </row>
  </sheetData>
  <mergeCells count="9">
    <mergeCell ref="A2:I2"/>
    <mergeCell ref="A8:I8"/>
    <mergeCell ref="A19:I19"/>
    <mergeCell ref="D3:G3"/>
    <mergeCell ref="D4:F4"/>
    <mergeCell ref="G4:I4"/>
    <mergeCell ref="A4:A5"/>
    <mergeCell ref="B4:B5"/>
    <mergeCell ref="C4:C5"/>
  </mergeCells>
  <printOptions/>
  <pageMargins left="0.4724409448818898" right="0.3937007874015748" top="0.2755905511811024" bottom="0.15748031496062992" header="0.15748031496062992" footer="0.15748031496062992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="85" zoomScaleSheetLayoutView="85" workbookViewId="0" topLeftCell="A1">
      <selection activeCell="D28" sqref="D28"/>
    </sheetView>
  </sheetViews>
  <sheetFormatPr defaultColWidth="9.00390625" defaultRowHeight="12.75"/>
  <cols>
    <col min="1" max="1" width="36.125" style="2" customWidth="1"/>
    <col min="2" max="5" width="15.75390625" style="2" customWidth="1"/>
    <col min="6" max="16384" width="9.125" style="2" customWidth="1"/>
  </cols>
  <sheetData>
    <row r="1" spans="4:5" ht="13.5" thickBot="1">
      <c r="D1" s="61" t="s">
        <v>33</v>
      </c>
      <c r="E1" s="61"/>
    </row>
    <row r="2" spans="1:5" ht="114.75" thickBot="1">
      <c r="A2" s="22" t="s">
        <v>0</v>
      </c>
      <c r="B2" s="23" t="s">
        <v>29</v>
      </c>
      <c r="C2" s="23" t="s">
        <v>31</v>
      </c>
      <c r="D2" s="23" t="s">
        <v>47</v>
      </c>
      <c r="E2" s="24" t="s">
        <v>1</v>
      </c>
    </row>
    <row r="3" spans="1:5" ht="13.5" thickBot="1">
      <c r="A3" s="25">
        <v>1</v>
      </c>
      <c r="B3" s="26">
        <v>2</v>
      </c>
      <c r="C3" s="26">
        <v>3</v>
      </c>
      <c r="D3" s="26">
        <v>4</v>
      </c>
      <c r="E3" s="27">
        <v>5</v>
      </c>
    </row>
    <row r="4" spans="1:5" ht="33" customHeight="1">
      <c r="A4" s="70" t="s">
        <v>48</v>
      </c>
      <c r="B4" s="71"/>
      <c r="C4" s="71"/>
      <c r="D4" s="71"/>
      <c r="E4" s="72"/>
    </row>
    <row r="5" spans="1:5" ht="31.5">
      <c r="A5" s="12" t="s">
        <v>2</v>
      </c>
      <c r="B5" s="10"/>
      <c r="C5" s="4"/>
      <c r="D5" s="4"/>
      <c r="E5" s="15"/>
    </row>
    <row r="6" spans="1:5" ht="15.75">
      <c r="A6" s="14" t="s">
        <v>12</v>
      </c>
      <c r="B6" s="11">
        <v>85</v>
      </c>
      <c r="C6" s="5">
        <f>B6*365/12/1000</f>
        <v>2.5854166666666667</v>
      </c>
      <c r="D6" s="4">
        <v>23.31</v>
      </c>
      <c r="E6" s="16">
        <f>2.59*23.31</f>
        <v>60.372899999999994</v>
      </c>
    </row>
    <row r="7" spans="1:5" ht="31.5">
      <c r="A7" s="14" t="s">
        <v>13</v>
      </c>
      <c r="B7" s="11">
        <v>105</v>
      </c>
      <c r="C7" s="5">
        <f aca="true" t="shared" si="0" ref="C7:C18">B7*365/12/1000</f>
        <v>3.19375</v>
      </c>
      <c r="D7" s="4">
        <v>23.31</v>
      </c>
      <c r="E7" s="16">
        <f>3.19*D7</f>
        <v>74.35889999999999</v>
      </c>
    </row>
    <row r="8" spans="1:5" ht="47.25">
      <c r="A8" s="14" t="s">
        <v>14</v>
      </c>
      <c r="B8" s="11">
        <v>105</v>
      </c>
      <c r="C8" s="5">
        <f t="shared" si="0"/>
        <v>3.19375</v>
      </c>
      <c r="D8" s="4">
        <v>23.31</v>
      </c>
      <c r="E8" s="16">
        <f>3.19*D8</f>
        <v>74.35889999999999</v>
      </c>
    </row>
    <row r="9" spans="1:5" ht="47.25">
      <c r="A9" s="14" t="s">
        <v>15</v>
      </c>
      <c r="B9" s="11">
        <v>250</v>
      </c>
      <c r="C9" s="5">
        <f t="shared" si="0"/>
        <v>7.604166666666667</v>
      </c>
      <c r="D9" s="4">
        <v>23.31</v>
      </c>
      <c r="E9" s="16">
        <f>7.6*D9</f>
        <v>177.15599999999998</v>
      </c>
    </row>
    <row r="10" spans="1:5" ht="15.75">
      <c r="A10" s="14" t="s">
        <v>16</v>
      </c>
      <c r="B10" s="11">
        <v>170</v>
      </c>
      <c r="C10" s="5">
        <f t="shared" si="0"/>
        <v>5.170833333333333</v>
      </c>
      <c r="D10" s="4">
        <v>23.31</v>
      </c>
      <c r="E10" s="16">
        <f>5.17*D10</f>
        <v>120.5127</v>
      </c>
    </row>
    <row r="11" spans="1:5" ht="15.75">
      <c r="A11" s="14" t="s">
        <v>17</v>
      </c>
      <c r="B11" s="11">
        <v>190</v>
      </c>
      <c r="C11" s="5">
        <f t="shared" si="0"/>
        <v>5.779166666666667</v>
      </c>
      <c r="D11" s="4">
        <v>23.31</v>
      </c>
      <c r="E11" s="16">
        <f>5.78*D11</f>
        <v>134.7318</v>
      </c>
    </row>
    <row r="12" spans="1:5" ht="47.25">
      <c r="A12" s="14" t="s">
        <v>18</v>
      </c>
      <c r="B12" s="11">
        <v>230</v>
      </c>
      <c r="C12" s="5">
        <f t="shared" si="0"/>
        <v>6.995833333333333</v>
      </c>
      <c r="D12" s="4">
        <v>23.31</v>
      </c>
      <c r="E12" s="16">
        <f>7*D12</f>
        <v>163.17</v>
      </c>
    </row>
    <row r="13" spans="1:5" ht="47.25">
      <c r="A13" s="14" t="s">
        <v>19</v>
      </c>
      <c r="B13" s="11">
        <v>245</v>
      </c>
      <c r="C13" s="5">
        <f t="shared" si="0"/>
        <v>7.452083333333333</v>
      </c>
      <c r="D13" s="4">
        <v>23.31</v>
      </c>
      <c r="E13" s="16">
        <f>7.45*D13</f>
        <v>173.6595</v>
      </c>
    </row>
    <row r="14" spans="1:5" ht="31.5">
      <c r="A14" s="12" t="s">
        <v>20</v>
      </c>
      <c r="B14" s="11">
        <v>35</v>
      </c>
      <c r="C14" s="5">
        <f t="shared" si="0"/>
        <v>1.0645833333333332</v>
      </c>
      <c r="D14" s="4">
        <v>23.31</v>
      </c>
      <c r="E14" s="16">
        <f>1.06*D14</f>
        <v>24.7086</v>
      </c>
    </row>
    <row r="15" spans="1:5" ht="31.5">
      <c r="A15" s="12" t="s">
        <v>21</v>
      </c>
      <c r="B15" s="10"/>
      <c r="C15" s="5"/>
      <c r="D15" s="4"/>
      <c r="E15" s="16"/>
    </row>
    <row r="16" spans="1:5" ht="15.75" customHeight="1">
      <c r="A16" s="14" t="s">
        <v>9</v>
      </c>
      <c r="B16" s="11">
        <v>50</v>
      </c>
      <c r="C16" s="5">
        <f t="shared" si="0"/>
        <v>1.5208333333333333</v>
      </c>
      <c r="D16" s="4">
        <v>23.31</v>
      </c>
      <c r="E16" s="16">
        <f>1.52*D16</f>
        <v>35.4312</v>
      </c>
    </row>
    <row r="17" spans="1:5" ht="63">
      <c r="A17" s="14" t="s">
        <v>10</v>
      </c>
      <c r="B17" s="11">
        <v>70</v>
      </c>
      <c r="C17" s="5">
        <f t="shared" si="0"/>
        <v>2.1291666666666664</v>
      </c>
      <c r="D17" s="4">
        <v>23.31</v>
      </c>
      <c r="E17" s="16">
        <f>2.13*D17</f>
        <v>49.650299999999994</v>
      </c>
    </row>
    <row r="18" spans="1:5" ht="31.5">
      <c r="A18" s="14" t="s">
        <v>11</v>
      </c>
      <c r="B18" s="11">
        <v>80</v>
      </c>
      <c r="C18" s="5">
        <f t="shared" si="0"/>
        <v>2.4333333333333336</v>
      </c>
      <c r="D18" s="4">
        <v>23.31</v>
      </c>
      <c r="E18" s="16">
        <f>2.43*D18</f>
        <v>56.6433</v>
      </c>
    </row>
    <row r="19" spans="1:5" ht="33" customHeight="1">
      <c r="A19" s="58" t="s">
        <v>49</v>
      </c>
      <c r="B19" s="59"/>
      <c r="C19" s="59"/>
      <c r="D19" s="59"/>
      <c r="E19" s="60"/>
    </row>
    <row r="20" spans="1:5" ht="31.5">
      <c r="A20" s="12" t="s">
        <v>2</v>
      </c>
      <c r="B20" s="10"/>
      <c r="C20" s="4"/>
      <c r="D20" s="4"/>
      <c r="E20" s="15"/>
    </row>
    <row r="21" spans="1:5" ht="31.5">
      <c r="A21" s="14" t="s">
        <v>22</v>
      </c>
      <c r="B21" s="11">
        <v>105</v>
      </c>
      <c r="C21" s="5">
        <f>B21*365/12/1000</f>
        <v>3.19375</v>
      </c>
      <c r="D21" s="4">
        <v>16.06</v>
      </c>
      <c r="E21" s="16">
        <f>3.19*D21</f>
        <v>51.231399999999994</v>
      </c>
    </row>
    <row r="22" spans="1:5" ht="47.25">
      <c r="A22" s="14" t="s">
        <v>23</v>
      </c>
      <c r="B22" s="11">
        <v>155</v>
      </c>
      <c r="C22" s="5">
        <f aca="true" t="shared" si="1" ref="C22:C31">B22*365/12/1000</f>
        <v>4.714583333333333</v>
      </c>
      <c r="D22" s="4">
        <v>16.06</v>
      </c>
      <c r="E22" s="16">
        <f>4.71*D22</f>
        <v>75.64259999999999</v>
      </c>
    </row>
    <row r="23" spans="1:5" ht="47.25">
      <c r="A23" s="14" t="s">
        <v>24</v>
      </c>
      <c r="B23" s="11">
        <v>250</v>
      </c>
      <c r="C23" s="5">
        <f t="shared" si="1"/>
        <v>7.604166666666667</v>
      </c>
      <c r="D23" s="4">
        <v>16.06</v>
      </c>
      <c r="E23" s="16">
        <f>7.6*D23</f>
        <v>122.05599999999998</v>
      </c>
    </row>
    <row r="24" spans="1:5" ht="15.75">
      <c r="A24" s="14" t="s">
        <v>25</v>
      </c>
      <c r="B24" s="11">
        <v>270</v>
      </c>
      <c r="C24" s="5">
        <f t="shared" si="1"/>
        <v>8.2125</v>
      </c>
      <c r="D24" s="4">
        <v>16.06</v>
      </c>
      <c r="E24" s="16">
        <f>8.21*D24</f>
        <v>131.8526</v>
      </c>
    </row>
    <row r="25" spans="1:5" ht="15.75">
      <c r="A25" s="14" t="s">
        <v>26</v>
      </c>
      <c r="B25" s="11">
        <v>300</v>
      </c>
      <c r="C25" s="5">
        <f t="shared" si="1"/>
        <v>9.125</v>
      </c>
      <c r="D25" s="4">
        <v>16.06</v>
      </c>
      <c r="E25" s="16">
        <f>9.13*D25</f>
        <v>146.6278</v>
      </c>
    </row>
    <row r="26" spans="1:5" ht="47.25">
      <c r="A26" s="14" t="s">
        <v>27</v>
      </c>
      <c r="B26" s="11">
        <v>350</v>
      </c>
      <c r="C26" s="5">
        <f t="shared" si="1"/>
        <v>10.645833333333334</v>
      </c>
      <c r="D26" s="4">
        <v>16.06</v>
      </c>
      <c r="E26" s="16">
        <f>10.65*D26</f>
        <v>171.039</v>
      </c>
    </row>
    <row r="27" spans="1:5" ht="47.25">
      <c r="A27" s="14" t="s">
        <v>28</v>
      </c>
      <c r="B27" s="11">
        <v>360</v>
      </c>
      <c r="C27" s="5">
        <f t="shared" si="1"/>
        <v>10.95</v>
      </c>
      <c r="D27" s="4">
        <v>16.06</v>
      </c>
      <c r="E27" s="16">
        <f>10.95*D27</f>
        <v>175.85699999999997</v>
      </c>
    </row>
    <row r="28" spans="1:5" ht="31.5">
      <c r="A28" s="12" t="s">
        <v>8</v>
      </c>
      <c r="B28" s="10"/>
      <c r="C28" s="4"/>
      <c r="D28" s="32"/>
      <c r="E28" s="16"/>
    </row>
    <row r="29" spans="1:5" ht="15.75" customHeight="1">
      <c r="A29" s="14" t="s">
        <v>9</v>
      </c>
      <c r="B29" s="11">
        <v>100</v>
      </c>
      <c r="C29" s="5">
        <f t="shared" si="1"/>
        <v>3.0416666666666665</v>
      </c>
      <c r="D29" s="4">
        <v>16.06</v>
      </c>
      <c r="E29" s="16">
        <f>3.04*D29</f>
        <v>48.822399999999995</v>
      </c>
    </row>
    <row r="30" spans="1:5" ht="63">
      <c r="A30" s="14" t="s">
        <v>10</v>
      </c>
      <c r="B30" s="11">
        <v>150</v>
      </c>
      <c r="C30" s="5">
        <f t="shared" si="1"/>
        <v>4.5625</v>
      </c>
      <c r="D30" s="4">
        <v>16.06</v>
      </c>
      <c r="E30" s="16">
        <f>4.56*D30</f>
        <v>73.23359999999998</v>
      </c>
    </row>
    <row r="31" spans="1:5" ht="32.25" thickBot="1">
      <c r="A31" s="17" t="s">
        <v>11</v>
      </c>
      <c r="B31" s="18">
        <v>140</v>
      </c>
      <c r="C31" s="19">
        <f t="shared" si="1"/>
        <v>4.258333333333333</v>
      </c>
      <c r="D31" s="20">
        <v>16.06</v>
      </c>
      <c r="E31" s="21">
        <f>4.26*D31</f>
        <v>68.4156</v>
      </c>
    </row>
  </sheetData>
  <mergeCells count="3">
    <mergeCell ref="A19:E19"/>
    <mergeCell ref="A4:E4"/>
    <mergeCell ref="D1:E1"/>
  </mergeCells>
  <printOptions/>
  <pageMargins left="0.3" right="0.21" top="1" bottom="1" header="0.5" footer="0.5"/>
  <pageSetup fitToHeight="2" horizontalDpi="600" verticalDpi="600" orientation="portrait" paperSize="9" r:id="rId1"/>
  <rowBreaks count="1" manualBreakCount="1">
    <brk id="1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demikova</dc:creator>
  <cp:keywords/>
  <dc:description/>
  <cp:lastModifiedBy>1</cp:lastModifiedBy>
  <cp:lastPrinted>2012-01-16T09:35:05Z</cp:lastPrinted>
  <dcterms:created xsi:type="dcterms:W3CDTF">2011-01-17T03:11:45Z</dcterms:created>
  <dcterms:modified xsi:type="dcterms:W3CDTF">2012-05-02T03:54:19Z</dcterms:modified>
  <cp:category/>
  <cp:version/>
  <cp:contentType/>
  <cp:contentStatus/>
</cp:coreProperties>
</file>