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и выше эт" sheetId="1" r:id="rId1"/>
    <sheet name="1-5 эт" sheetId="2" r:id="rId2"/>
  </sheets>
  <definedNames>
    <definedName name="_xlnm.Print_Area" localSheetId="1">'1-5 эт'!$A$2:$I$104</definedName>
    <definedName name="_xlnm.Print_Area" localSheetId="0">'6 и выше эт'!$A$1:$G$104</definedName>
  </definedNames>
  <calcPr fullCalcOnLoad="1"/>
</workbook>
</file>

<file path=xl/sharedStrings.xml><?xml version="1.0" encoding="utf-8"?>
<sst xmlns="http://schemas.openxmlformats.org/spreadsheetml/2006/main" count="416" uniqueCount="165">
  <si>
    <t>Стоимость работ по содержанию и техническому обслуживанию жилищного фонда</t>
  </si>
  <si>
    <t>благоустроенные 6 и выше этажные дома</t>
  </si>
  <si>
    <t>Общество с ограниченной ответсвенностью "Управляющая компания "СОЮЗ"</t>
  </si>
  <si>
    <t>.</t>
  </si>
  <si>
    <t>№ пп</t>
  </si>
  <si>
    <t>Наименование работ</t>
  </si>
  <si>
    <t>Ед. изм.</t>
  </si>
  <si>
    <t>Всего</t>
  </si>
  <si>
    <t>Объем</t>
  </si>
  <si>
    <t>Всего затрат, тыс. руб.</t>
  </si>
  <si>
    <t>Техническое обслуживание конструктивных элементов</t>
  </si>
  <si>
    <t>1.</t>
  </si>
  <si>
    <t>Технические осмотры</t>
  </si>
  <si>
    <t>1.1.</t>
  </si>
  <si>
    <t>Технический осмотр кровли</t>
  </si>
  <si>
    <t>1000 м2 кровли</t>
  </si>
  <si>
    <t>1.2.</t>
  </si>
  <si>
    <t>Технический осмотр деревянных конструкций</t>
  </si>
  <si>
    <t>1000 м2 жилой площади</t>
  </si>
  <si>
    <t>1.3.</t>
  </si>
  <si>
    <t>Технический осмотр дверных и оконных проемов</t>
  </si>
  <si>
    <t>1.4.</t>
  </si>
  <si>
    <t>Технический осмотр внутренней и наружной штукатурки и облицовки стен</t>
  </si>
  <si>
    <t>1.5.</t>
  </si>
  <si>
    <t>Технический осмотр внутренней и наружной окраски и другой отделки</t>
  </si>
  <si>
    <t>1.6.</t>
  </si>
  <si>
    <t>Технический осмотр каменных конструкций</t>
  </si>
  <si>
    <t>1.7.</t>
  </si>
  <si>
    <t>Технический осмотр печей, дымоходов</t>
  </si>
  <si>
    <t>Кол-во печей</t>
  </si>
  <si>
    <t>1.8.</t>
  </si>
  <si>
    <t>Мелкий ремонт печей и очагов (укрепление дверей, предтопочных листов и т.д.)</t>
  </si>
  <si>
    <t>1.9.</t>
  </si>
  <si>
    <t>Промазка суриковой замазкой свищей, участков гребней стальной кровли</t>
  </si>
  <si>
    <t>100 свищей</t>
  </si>
  <si>
    <t>2.</t>
  </si>
  <si>
    <t>2.1.</t>
  </si>
  <si>
    <t>Укрепление водосточных труб, колен, воронок</t>
  </si>
  <si>
    <t>1 м трубы</t>
  </si>
  <si>
    <t>2.2.</t>
  </si>
  <si>
    <t>Снятие пружин, доводчиков с входных дверей</t>
  </si>
  <si>
    <t>1 прибор</t>
  </si>
  <si>
    <t>3.</t>
  </si>
  <si>
    <t>Работы, выполняемые при подготовке жилых зданий к эксплуатации в зимний период</t>
  </si>
  <si>
    <t>3.1.</t>
  </si>
  <si>
    <t>Постановка пружин, доводчиков на входных дверях</t>
  </si>
  <si>
    <t>3.2.</t>
  </si>
  <si>
    <t>ремонт и укрепление входных дверей:</t>
  </si>
  <si>
    <t xml:space="preserve"> - смена дверных петель</t>
  </si>
  <si>
    <t>1 петля</t>
  </si>
  <si>
    <t xml:space="preserve"> - ремонт дверных полотен</t>
  </si>
  <si>
    <t xml:space="preserve"> 1 м2 полотна</t>
  </si>
  <si>
    <t>3.3.</t>
  </si>
  <si>
    <t>Прочистка:</t>
  </si>
  <si>
    <t xml:space="preserve"> - дымовых каналов</t>
  </si>
  <si>
    <t>1м</t>
  </si>
  <si>
    <t xml:space="preserve"> - вентиляционных каналов</t>
  </si>
  <si>
    <t>3.4.</t>
  </si>
  <si>
    <t>Удаление с кровель снега и наледи</t>
  </si>
  <si>
    <t>1 м2 кровли</t>
  </si>
  <si>
    <t>-</t>
  </si>
  <si>
    <t>Итого конструктивные элементы</t>
  </si>
  <si>
    <t>Техническое обслуживание внутридомового инженерного оборудования</t>
  </si>
  <si>
    <t>Осмотр систем центрального отопления:</t>
  </si>
  <si>
    <t xml:space="preserve"> - в квартирах</t>
  </si>
  <si>
    <t xml:space="preserve"> - в чердачных и подвальных помещениях</t>
  </si>
  <si>
    <t>1000 м2 осматриваемых помещений</t>
  </si>
  <si>
    <t>Осмотр водопровода, канализации и горячего водоснабжения</t>
  </si>
  <si>
    <t>Квартир</t>
  </si>
  <si>
    <t>Осмотр линий электрических сетей, арматуры и электрооборудования:</t>
  </si>
  <si>
    <t xml:space="preserve"> - на лестничных площадках</t>
  </si>
  <si>
    <t xml:space="preserve"> лестничных площадок</t>
  </si>
  <si>
    <t xml:space="preserve"> - силовые установки (ВНС, агрегаты подкачки холодной воды)</t>
  </si>
  <si>
    <t>эл/мотор</t>
  </si>
  <si>
    <t>Смена прокладок в водопроводных кранах</t>
  </si>
  <si>
    <t>1 кран</t>
  </si>
  <si>
    <t>Уплотнение сгонов</t>
  </si>
  <si>
    <t>1 соединение</t>
  </si>
  <si>
    <t>Прочистка внутренней канализации</t>
  </si>
  <si>
    <t>1 м</t>
  </si>
  <si>
    <t>Набивка сальников в вентилях, кранах, задвижках</t>
  </si>
  <si>
    <t>1 вентиль (кран, задвижка)</t>
  </si>
  <si>
    <t>1.11.</t>
  </si>
  <si>
    <t>Укрепление трубопроводов</t>
  </si>
  <si>
    <t>1 крепление</t>
  </si>
  <si>
    <t>Устранение течи из гибких подводок присоединения санитарных приборов</t>
  </si>
  <si>
    <t>Временная заделка свищей и трещин на внутренних трубопроводах и стояках</t>
  </si>
  <si>
    <t>1 место</t>
  </si>
  <si>
    <t>1.10.</t>
  </si>
  <si>
    <t>Замена перегоревших электроламп в МОП</t>
  </si>
  <si>
    <t>1 лампа</t>
  </si>
  <si>
    <t>1.12.</t>
  </si>
  <si>
    <t>1.13.</t>
  </si>
  <si>
    <t>Ремонт штепсельных розеток и выключателей в МОП</t>
  </si>
  <si>
    <t xml:space="preserve"> 1 розетка (выключатель)</t>
  </si>
  <si>
    <t>1.14.</t>
  </si>
  <si>
    <t>Мелкий ремонт электропроводки</t>
  </si>
  <si>
    <t>1.15.</t>
  </si>
  <si>
    <t>Проверка заземления ванн</t>
  </si>
  <si>
    <t>1 ванна</t>
  </si>
  <si>
    <t>1.16.</t>
  </si>
  <si>
    <t>Консервация системы центрального  отопления</t>
  </si>
  <si>
    <t>100 м трубопровода</t>
  </si>
  <si>
    <t>Утепление трубопроводов в чердачных и подвальных помещениях</t>
  </si>
  <si>
    <t xml:space="preserve">1 м2 </t>
  </si>
  <si>
    <t>Утепление бойлеров</t>
  </si>
  <si>
    <t>1 бойлер</t>
  </si>
  <si>
    <t>Промывка трубопроводов системы центрального отопления</t>
  </si>
  <si>
    <t>100 м3 зданий</t>
  </si>
  <si>
    <t>Испытание трубопроводов системы центрального отопления</t>
  </si>
  <si>
    <t>3.5.</t>
  </si>
  <si>
    <t>Ликвидация воздушных пробок в системе отопления</t>
  </si>
  <si>
    <t>1 стояк</t>
  </si>
  <si>
    <t>3.6.</t>
  </si>
  <si>
    <t>Смена отдельных участков в трубопроводах (до 1 м.)</t>
  </si>
  <si>
    <t>1 участок</t>
  </si>
  <si>
    <t>Итого по ВДО</t>
  </si>
  <si>
    <t>Содержание помещений и придомовой территории</t>
  </si>
  <si>
    <t>Содержание придомовой территории</t>
  </si>
  <si>
    <t>Уборка придомовой территории</t>
  </si>
  <si>
    <t>м2</t>
  </si>
  <si>
    <t>Ремонт оборудования детских и спортивных площадок</t>
  </si>
  <si>
    <t>шт.</t>
  </si>
  <si>
    <t>Озеленение территории, уход за зелеными насаждениями</t>
  </si>
  <si>
    <t>Уборка лестничных клеток</t>
  </si>
  <si>
    <t xml:space="preserve"> - здания от 6 до 9 этажей оборудованные лифтами</t>
  </si>
  <si>
    <t xml:space="preserve"> м2 площади лестничных клеток</t>
  </si>
  <si>
    <t>Итого по содержанию помещений и  придомовой территории</t>
  </si>
  <si>
    <t>Прочие работы по содержанию и техническому обслуживанию</t>
  </si>
  <si>
    <t>Аварийно-диспетчерское обслуживание</t>
  </si>
  <si>
    <t>м2 общ. площади</t>
  </si>
  <si>
    <t>Дератизация помещений</t>
  </si>
  <si>
    <t>м2 помещений</t>
  </si>
  <si>
    <t>Привлеченный автотранспорт(очистка,вывоз снега,откачка выгребных ям,вышка и т.д.)</t>
  </si>
  <si>
    <t>1 час</t>
  </si>
  <si>
    <t>Содержание УК</t>
  </si>
  <si>
    <t>1000 м2</t>
  </si>
  <si>
    <t>Итого по прочим работам</t>
  </si>
  <si>
    <t>Итого по содержанию и техническому обслуживанию дома</t>
  </si>
  <si>
    <t>Прочие затраты</t>
  </si>
  <si>
    <t>Оплата услуг специализированного предприятия по содержанию и обслуживанию лифтового хозяйства</t>
  </si>
  <si>
    <t>Расходы УК</t>
  </si>
  <si>
    <t>Итого затрат на содержание и обслуживание лифтового хозяйства</t>
  </si>
  <si>
    <t>Оплата услуг специализированного предприятия на вывоз и захоронение ТБО</t>
  </si>
  <si>
    <t>Итого затрат на вывоз и захоронение ТБО</t>
  </si>
  <si>
    <t>Оплата услуг специализированного предприятия по содержанию и обслуживанию приборов учета тепловой энергии</t>
  </si>
  <si>
    <t>Итого затрат на содержание и обслуживание приборов учета тепловой энергии</t>
  </si>
  <si>
    <t>Итого по прочим затратам</t>
  </si>
  <si>
    <t>ВСЕГО,содержание жилищного фонда</t>
  </si>
  <si>
    <t>Общая характеристика</t>
  </si>
  <si>
    <t>Общая площадь квартир</t>
  </si>
  <si>
    <t xml:space="preserve"> м2</t>
  </si>
  <si>
    <t>Количество жилых домов</t>
  </si>
  <si>
    <t xml:space="preserve">шт. </t>
  </si>
  <si>
    <t>Количество квартир</t>
  </si>
  <si>
    <t>благоустроенные 1 - 5  этажные дома</t>
  </si>
  <si>
    <t>1 квартал</t>
  </si>
  <si>
    <t>2 квартал</t>
  </si>
  <si>
    <t>3 квартал</t>
  </si>
  <si>
    <t>4 квартал</t>
  </si>
  <si>
    <t xml:space="preserve"> - здания от 2 до 5 этажей (оборудование отсутствует)</t>
  </si>
  <si>
    <t>1 м2 площади лестничных клеток</t>
  </si>
  <si>
    <t>1м2 общ.площади</t>
  </si>
  <si>
    <t>1 м2 помещений</t>
  </si>
  <si>
    <t>час.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</si>
</sst>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0.00%"/>
  </numFmts>
  <fonts count="1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u val="single"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/>
    </xf>
    <xf numFmtId="164" fontId="6" fillId="0" borderId="1" xfId="0" applyFont="1" applyFill="1" applyBorder="1" applyAlignment="1">
      <alignment horizontal="left" wrapText="1"/>
    </xf>
    <xf numFmtId="164" fontId="0" fillId="0" borderId="0" xfId="0" applyFill="1" applyAlignment="1">
      <alignment/>
    </xf>
    <xf numFmtId="164" fontId="7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/>
    </xf>
    <xf numFmtId="164" fontId="0" fillId="0" borderId="1" xfId="0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7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Fill="1" applyAlignment="1">
      <alignment/>
    </xf>
    <xf numFmtId="164" fontId="6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6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 wrapText="1"/>
    </xf>
    <xf numFmtId="164" fontId="8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4" fontId="2" fillId="0" borderId="0" xfId="0" applyFont="1" applyFill="1" applyAlignment="1">
      <alignment horizontal="center"/>
    </xf>
    <xf numFmtId="164" fontId="9" fillId="0" borderId="0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/>
    </xf>
    <xf numFmtId="164" fontId="7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4" fontId="5" fillId="0" borderId="1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2" fillId="0" borderId="2" xfId="0" applyFont="1" applyFill="1" applyBorder="1" applyAlignment="1">
      <alignment horizontal="left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wrapText="1"/>
    </xf>
    <xf numFmtId="164" fontId="8" fillId="0" borderId="2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wrapText="1"/>
    </xf>
    <xf numFmtId="164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0.75" customHeight="1"/>
  <cols>
    <col min="1" max="1" width="4.125" style="0" customWidth="1"/>
    <col min="2" max="2" width="54.25390625" style="0" customWidth="1"/>
    <col min="3" max="3" width="17.375" style="0" customWidth="1"/>
    <col min="5" max="5" width="13.375" style="0" customWidth="1"/>
    <col min="6" max="7" width="0" style="0" hidden="1" customWidth="1"/>
    <col min="8" max="8" width="9.625" style="0" customWidth="1"/>
  </cols>
  <sheetData>
    <row r="2" spans="3:5" ht="12.75" hidden="1">
      <c r="C2" s="1"/>
      <c r="D2" s="1"/>
      <c r="E2" s="1"/>
    </row>
    <row r="3" spans="3:5" ht="12.75" hidden="1">
      <c r="C3" s="1"/>
      <c r="D3" s="1"/>
      <c r="E3" s="1"/>
    </row>
    <row r="4" spans="3:5" ht="12.75" hidden="1">
      <c r="C4" s="1"/>
      <c r="D4" s="1"/>
      <c r="E4" s="1"/>
    </row>
    <row r="5" spans="4:5" ht="12.75" hidden="1">
      <c r="D5" s="2"/>
      <c r="E5" s="3"/>
    </row>
    <row r="6" spans="4:5" ht="12.75" hidden="1">
      <c r="D6" s="2"/>
      <c r="E6" s="3"/>
    </row>
    <row r="7" spans="1:5" ht="12.75">
      <c r="A7" s="4"/>
      <c r="D7" s="2"/>
      <c r="E7" s="3"/>
    </row>
    <row r="8" spans="1:5" ht="12.75">
      <c r="A8" s="5" t="s">
        <v>0</v>
      </c>
      <c r="B8" s="5"/>
      <c r="C8" s="5"/>
      <c r="D8" s="5"/>
      <c r="E8" s="5"/>
    </row>
    <row r="9" spans="1:5" ht="12.75">
      <c r="A9" s="5" t="s">
        <v>1</v>
      </c>
      <c r="B9" s="5"/>
      <c r="C9" s="5"/>
      <c r="D9" s="5"/>
      <c r="E9" s="5"/>
    </row>
    <row r="10" spans="1:5" ht="12.75">
      <c r="A10" s="6"/>
      <c r="B10" s="6"/>
      <c r="C10" s="6"/>
      <c r="D10" s="6"/>
      <c r="E10" s="6"/>
    </row>
    <row r="11" spans="1:8" ht="12.75">
      <c r="A11" s="7" t="s">
        <v>2</v>
      </c>
      <c r="B11" s="7"/>
      <c r="C11" s="7"/>
      <c r="D11" s="7"/>
      <c r="E11" s="7"/>
      <c r="H11" t="s">
        <v>3</v>
      </c>
    </row>
    <row r="12" spans="1:5" ht="12.75">
      <c r="A12" s="8"/>
      <c r="B12" s="9"/>
      <c r="C12" s="9"/>
      <c r="D12" s="9"/>
      <c r="E12" s="9"/>
    </row>
    <row r="13" spans="1:5" ht="12.75">
      <c r="A13" s="10" t="s">
        <v>4</v>
      </c>
      <c r="B13" s="10" t="s">
        <v>5</v>
      </c>
      <c r="C13" s="10" t="s">
        <v>6</v>
      </c>
      <c r="D13" s="11" t="s">
        <v>7</v>
      </c>
      <c r="E13" s="11"/>
    </row>
    <row r="14" spans="1:5" ht="33" customHeight="1">
      <c r="A14" s="10"/>
      <c r="B14" s="10"/>
      <c r="C14" s="10"/>
      <c r="D14" s="11" t="s">
        <v>8</v>
      </c>
      <c r="E14" s="12" t="s">
        <v>9</v>
      </c>
    </row>
    <row r="15" spans="1:5" ht="12.75">
      <c r="A15" s="13" t="s">
        <v>10</v>
      </c>
      <c r="B15" s="14"/>
      <c r="C15" s="14"/>
      <c r="D15" s="15"/>
      <c r="E15" s="16"/>
    </row>
    <row r="16" spans="1:5" ht="12.75">
      <c r="A16" s="17" t="s">
        <v>11</v>
      </c>
      <c r="B16" s="18" t="s">
        <v>12</v>
      </c>
      <c r="C16" s="18"/>
      <c r="D16" s="18"/>
      <c r="E16" s="18"/>
    </row>
    <row r="17" spans="1:8" ht="15" customHeight="1">
      <c r="A17" s="17" t="s">
        <v>13</v>
      </c>
      <c r="B17" s="17" t="s">
        <v>14</v>
      </c>
      <c r="C17" s="19" t="s">
        <v>15</v>
      </c>
      <c r="D17" s="16">
        <v>2.533</v>
      </c>
      <c r="E17" s="20">
        <v>19.1444354017558</v>
      </c>
      <c r="H17" s="2"/>
    </row>
    <row r="18" spans="1:8" ht="24.75" customHeight="1">
      <c r="A18" s="17" t="s">
        <v>16</v>
      </c>
      <c r="B18" s="21" t="s">
        <v>17</v>
      </c>
      <c r="C18" s="19" t="s">
        <v>18</v>
      </c>
      <c r="D18" s="16">
        <v>16.58</v>
      </c>
      <c r="E18" s="20">
        <v>12.1819410573319</v>
      </c>
      <c r="H18" s="2"/>
    </row>
    <row r="19" spans="1:8" ht="24.75" customHeight="1">
      <c r="A19" s="22" t="s">
        <v>19</v>
      </c>
      <c r="B19" s="23" t="s">
        <v>20</v>
      </c>
      <c r="C19" s="24" t="s">
        <v>18</v>
      </c>
      <c r="D19" s="16">
        <v>16.58</v>
      </c>
      <c r="E19" s="20">
        <v>9.96193045106071</v>
      </c>
      <c r="H19" s="2"/>
    </row>
    <row r="20" spans="1:8" ht="24.75" customHeight="1">
      <c r="A20" s="17" t="s">
        <v>21</v>
      </c>
      <c r="B20" s="21" t="s">
        <v>22</v>
      </c>
      <c r="C20" s="19" t="s">
        <v>18</v>
      </c>
      <c r="D20" s="16">
        <v>16.58</v>
      </c>
      <c r="E20" s="20">
        <v>15.892161816355</v>
      </c>
      <c r="H20" s="2"/>
    </row>
    <row r="21" spans="1:8" ht="29.25" customHeight="1">
      <c r="A21" s="17" t="s">
        <v>23</v>
      </c>
      <c r="B21" s="21" t="s">
        <v>24</v>
      </c>
      <c r="C21" s="19" t="s">
        <v>18</v>
      </c>
      <c r="D21" s="16">
        <v>16.58</v>
      </c>
      <c r="E21" s="20">
        <v>14.8496136468013</v>
      </c>
      <c r="H21" s="2"/>
    </row>
    <row r="22" spans="1:8" ht="25.5" customHeight="1">
      <c r="A22" s="17" t="s">
        <v>25</v>
      </c>
      <c r="B22" s="21" t="s">
        <v>26</v>
      </c>
      <c r="C22" s="19" t="s">
        <v>18</v>
      </c>
      <c r="D22" s="16">
        <v>16.58</v>
      </c>
      <c r="E22" s="20">
        <v>18.6277109839473</v>
      </c>
      <c r="H22" s="2"/>
    </row>
    <row r="23" spans="1:8" ht="15" customHeight="1">
      <c r="A23" s="17" t="s">
        <v>27</v>
      </c>
      <c r="B23" s="17" t="s">
        <v>28</v>
      </c>
      <c r="C23" s="19" t="s">
        <v>29</v>
      </c>
      <c r="D23" s="16"/>
      <c r="E23" s="16"/>
      <c r="H23" s="2"/>
    </row>
    <row r="24" spans="1:8" ht="27.75" customHeight="1">
      <c r="A24" s="17" t="s">
        <v>30</v>
      </c>
      <c r="B24" s="21" t="s">
        <v>31</v>
      </c>
      <c r="C24" s="19" t="s">
        <v>29</v>
      </c>
      <c r="D24" s="15"/>
      <c r="E24" s="16"/>
      <c r="H24" s="2"/>
    </row>
    <row r="25" spans="1:8" ht="27" customHeight="1">
      <c r="A25" s="17" t="s">
        <v>32</v>
      </c>
      <c r="B25" s="21" t="s">
        <v>33</v>
      </c>
      <c r="C25" s="19" t="s">
        <v>34</v>
      </c>
      <c r="D25" s="15">
        <v>50</v>
      </c>
      <c r="E25" s="20">
        <v>11.9619304510607</v>
      </c>
      <c r="H25" s="2"/>
    </row>
    <row r="26" spans="1:8" ht="12.75" customHeight="1">
      <c r="A26" s="17" t="s">
        <v>35</v>
      </c>
      <c r="B26" s="25"/>
      <c r="C26" s="25"/>
      <c r="D26" s="25"/>
      <c r="E26" s="26"/>
      <c r="H26" s="2"/>
    </row>
    <row r="27" spans="1:8" ht="26.25" customHeight="1">
      <c r="A27" s="17" t="s">
        <v>36</v>
      </c>
      <c r="B27" s="21" t="s">
        <v>37</v>
      </c>
      <c r="C27" s="27" t="s">
        <v>38</v>
      </c>
      <c r="D27" s="15"/>
      <c r="E27" s="20"/>
      <c r="H27" s="2"/>
    </row>
    <row r="28" spans="1:8" ht="12.75">
      <c r="A28" s="17" t="s">
        <v>39</v>
      </c>
      <c r="B28" s="17" t="s">
        <v>40</v>
      </c>
      <c r="C28" s="27" t="s">
        <v>41</v>
      </c>
      <c r="D28" s="15">
        <v>8</v>
      </c>
      <c r="E28" s="20">
        <v>6.87522414790976</v>
      </c>
      <c r="H28" s="2"/>
    </row>
    <row r="29" spans="1:8" ht="12.75" customHeight="1">
      <c r="A29" s="17" t="s">
        <v>42</v>
      </c>
      <c r="B29" s="25" t="s">
        <v>43</v>
      </c>
      <c r="C29" s="25"/>
      <c r="D29" s="25"/>
      <c r="E29" s="26"/>
      <c r="H29" s="2"/>
    </row>
    <row r="30" spans="1:8" ht="12.75">
      <c r="A30" s="17" t="s">
        <v>44</v>
      </c>
      <c r="B30" s="28" t="s">
        <v>45</v>
      </c>
      <c r="C30" s="27" t="s">
        <v>41</v>
      </c>
      <c r="D30" s="15">
        <v>8</v>
      </c>
      <c r="E30" s="16">
        <v>6.08819897631343</v>
      </c>
      <c r="H30" s="2"/>
    </row>
    <row r="31" spans="1:8" ht="12.75">
      <c r="A31" s="17" t="s">
        <v>46</v>
      </c>
      <c r="B31" s="17" t="s">
        <v>47</v>
      </c>
      <c r="C31" s="27"/>
      <c r="D31" s="15"/>
      <c r="E31" s="16"/>
      <c r="H31" s="2"/>
    </row>
    <row r="32" spans="1:8" ht="12.75">
      <c r="A32" s="17"/>
      <c r="B32" s="17" t="s">
        <v>48</v>
      </c>
      <c r="C32" s="27" t="s">
        <v>49</v>
      </c>
      <c r="D32" s="15">
        <v>4</v>
      </c>
      <c r="E32" s="16">
        <v>15.54</v>
      </c>
      <c r="H32" s="2"/>
    </row>
    <row r="33" spans="1:8" ht="12.75">
      <c r="A33" s="17"/>
      <c r="B33" s="17" t="s">
        <v>50</v>
      </c>
      <c r="C33" s="27" t="s">
        <v>51</v>
      </c>
      <c r="D33" s="15">
        <v>2</v>
      </c>
      <c r="E33" s="16">
        <v>28.2086308630259</v>
      </c>
      <c r="H33" s="2"/>
    </row>
    <row r="34" spans="1:8" ht="12.75">
      <c r="A34" s="17" t="s">
        <v>52</v>
      </c>
      <c r="B34" s="17" t="s">
        <v>53</v>
      </c>
      <c r="C34" s="27"/>
      <c r="D34" s="15"/>
      <c r="E34" s="16"/>
      <c r="H34" s="2"/>
    </row>
    <row r="35" spans="1:8" ht="12.75">
      <c r="A35" s="17"/>
      <c r="B35" s="17" t="s">
        <v>54</v>
      </c>
      <c r="C35" s="27" t="s">
        <v>55</v>
      </c>
      <c r="D35" s="15"/>
      <c r="E35" s="16"/>
      <c r="H35" s="2"/>
    </row>
    <row r="36" spans="1:8" ht="12" customHeight="1">
      <c r="A36" s="17"/>
      <c r="B36" s="17" t="s">
        <v>56</v>
      </c>
      <c r="C36" s="27" t="s">
        <v>55</v>
      </c>
      <c r="D36" s="15">
        <v>280</v>
      </c>
      <c r="E36" s="16">
        <v>25.81</v>
      </c>
      <c r="H36" s="2"/>
    </row>
    <row r="37" spans="1:5" ht="12.75">
      <c r="A37" s="17" t="s">
        <v>57</v>
      </c>
      <c r="B37" s="17" t="s">
        <v>58</v>
      </c>
      <c r="C37" s="27" t="s">
        <v>59</v>
      </c>
      <c r="D37" s="15">
        <v>2139</v>
      </c>
      <c r="E37" s="16" t="s">
        <v>60</v>
      </c>
    </row>
    <row r="38" spans="1:8" ht="12.75">
      <c r="A38" s="29" t="s">
        <v>61</v>
      </c>
      <c r="B38" s="29"/>
      <c r="C38" s="29"/>
      <c r="D38" s="29"/>
      <c r="E38" s="30">
        <f>185137.2/1000</f>
        <v>185.1372</v>
      </c>
      <c r="F38" s="31">
        <f>E38/93431.52*100</f>
        <v>0.19815282893824265</v>
      </c>
      <c r="G38">
        <f>E38/F38</f>
        <v>934.3152000000002</v>
      </c>
      <c r="H38" s="2"/>
    </row>
    <row r="39" spans="1:8" ht="12.75" customHeight="1">
      <c r="A39" s="32" t="s">
        <v>62</v>
      </c>
      <c r="B39" s="32"/>
      <c r="C39" s="32"/>
      <c r="D39" s="32"/>
      <c r="E39" s="30"/>
      <c r="F39" s="33"/>
      <c r="H39" s="2"/>
    </row>
    <row r="40" spans="1:6" ht="12.75">
      <c r="A40" s="22" t="s">
        <v>11</v>
      </c>
      <c r="B40" s="34" t="s">
        <v>12</v>
      </c>
      <c r="C40" s="22"/>
      <c r="D40" s="16"/>
      <c r="E40" s="16"/>
      <c r="F40" s="33"/>
    </row>
    <row r="41" spans="1:6" ht="12.75">
      <c r="A41" s="22" t="s">
        <v>13</v>
      </c>
      <c r="B41" s="22" t="s">
        <v>63</v>
      </c>
      <c r="C41" s="22"/>
      <c r="D41" s="16"/>
      <c r="E41" s="16"/>
      <c r="F41" s="33"/>
    </row>
    <row r="42" spans="1:8" ht="24" customHeight="1">
      <c r="A42" s="22"/>
      <c r="B42" s="22" t="s">
        <v>64</v>
      </c>
      <c r="C42" s="24" t="s">
        <v>18</v>
      </c>
      <c r="D42" s="16">
        <v>2.53</v>
      </c>
      <c r="E42" s="16">
        <v>2.59298057416159</v>
      </c>
      <c r="F42" s="33"/>
      <c r="H42" s="2"/>
    </row>
    <row r="43" spans="1:8" ht="36" customHeight="1">
      <c r="A43" s="22"/>
      <c r="B43" s="22" t="s">
        <v>65</v>
      </c>
      <c r="C43" s="24" t="s">
        <v>66</v>
      </c>
      <c r="D43" s="16">
        <f>2176*2/1000</f>
        <v>4.352</v>
      </c>
      <c r="E43" s="16">
        <v>2.29979923361414</v>
      </c>
      <c r="F43" s="33"/>
      <c r="H43" s="2"/>
    </row>
    <row r="44" spans="1:8" ht="26.25" customHeight="1">
      <c r="A44" s="22" t="s">
        <v>16</v>
      </c>
      <c r="B44" s="23" t="s">
        <v>67</v>
      </c>
      <c r="C44" s="24" t="s">
        <v>68</v>
      </c>
      <c r="D44" s="16">
        <v>287</v>
      </c>
      <c r="E44" s="16">
        <v>15.5947532360797</v>
      </c>
      <c r="F44" s="33"/>
      <c r="H44" s="2"/>
    </row>
    <row r="45" spans="1:8" ht="24.75" customHeight="1">
      <c r="A45" s="22" t="s">
        <v>19</v>
      </c>
      <c r="B45" s="23" t="s">
        <v>69</v>
      </c>
      <c r="C45" s="24"/>
      <c r="D45" s="16" t="s">
        <v>60</v>
      </c>
      <c r="E45" s="16" t="s">
        <v>60</v>
      </c>
      <c r="F45" s="33"/>
      <c r="H45" s="2"/>
    </row>
    <row r="46" spans="1:8" ht="24" customHeight="1">
      <c r="A46" s="17"/>
      <c r="B46" s="17" t="s">
        <v>64</v>
      </c>
      <c r="C46" s="19" t="s">
        <v>18</v>
      </c>
      <c r="D46" s="16">
        <v>2.53</v>
      </c>
      <c r="E46" s="16">
        <v>1.7992504622971</v>
      </c>
      <c r="H46" s="2"/>
    </row>
    <row r="47" spans="1:8" ht="24.75" customHeight="1">
      <c r="A47" s="22"/>
      <c r="B47" s="22" t="s">
        <v>70</v>
      </c>
      <c r="C47" s="24" t="s">
        <v>71</v>
      </c>
      <c r="D47" s="16">
        <v>64</v>
      </c>
      <c r="E47" s="16">
        <v>1.64939100061639</v>
      </c>
      <c r="H47" s="2"/>
    </row>
    <row r="48" spans="1:8" ht="27" customHeight="1">
      <c r="A48" s="22"/>
      <c r="B48" s="35" t="s">
        <v>72</v>
      </c>
      <c r="C48" s="24" t="s">
        <v>73</v>
      </c>
      <c r="D48" s="16"/>
      <c r="E48" s="16"/>
      <c r="H48" s="2"/>
    </row>
    <row r="49" spans="1:8" ht="12.75">
      <c r="A49" s="22" t="s">
        <v>21</v>
      </c>
      <c r="B49" s="22" t="s">
        <v>74</v>
      </c>
      <c r="C49" s="24" t="s">
        <v>75</v>
      </c>
      <c r="D49" s="16">
        <v>138</v>
      </c>
      <c r="E49" s="16">
        <v>18.3921298541195</v>
      </c>
      <c r="H49" s="2"/>
    </row>
    <row r="50" spans="1:8" ht="17.25" customHeight="1">
      <c r="A50" s="22" t="s">
        <v>23</v>
      </c>
      <c r="B50" s="22" t="s">
        <v>76</v>
      </c>
      <c r="C50" s="24" t="s">
        <v>77</v>
      </c>
      <c r="D50" s="16">
        <v>45</v>
      </c>
      <c r="E50" s="16">
        <v>15.4393434239664</v>
      </c>
      <c r="H50" s="2"/>
    </row>
    <row r="51" spans="1:8" ht="12.75">
      <c r="A51" s="22" t="s">
        <v>25</v>
      </c>
      <c r="B51" s="22" t="s">
        <v>78</v>
      </c>
      <c r="C51" s="24" t="s">
        <v>79</v>
      </c>
      <c r="D51" s="16">
        <v>125</v>
      </c>
      <c r="E51" s="16">
        <v>21.4585916946328</v>
      </c>
      <c r="H51" s="2"/>
    </row>
    <row r="52" spans="1:8" ht="26.25" customHeight="1">
      <c r="A52" s="36" t="s">
        <v>27</v>
      </c>
      <c r="B52" s="23" t="s">
        <v>80</v>
      </c>
      <c r="C52" s="24" t="s">
        <v>81</v>
      </c>
      <c r="D52" s="16">
        <v>75</v>
      </c>
      <c r="E52" s="16">
        <v>9.574374496267382</v>
      </c>
      <c r="H52" s="2"/>
    </row>
    <row r="53" spans="1:8" ht="17.25" customHeight="1">
      <c r="A53" s="22" t="s">
        <v>82</v>
      </c>
      <c r="B53" s="22" t="s">
        <v>83</v>
      </c>
      <c r="C53" s="24" t="s">
        <v>84</v>
      </c>
      <c r="D53" s="16">
        <v>15</v>
      </c>
      <c r="E53" s="16">
        <v>6.05269273794032</v>
      </c>
      <c r="H53" s="2"/>
    </row>
    <row r="54" spans="1:8" ht="26.25" customHeight="1">
      <c r="A54" s="22" t="s">
        <v>30</v>
      </c>
      <c r="B54" s="23" t="s">
        <v>85</v>
      </c>
      <c r="C54" s="24" t="s">
        <v>77</v>
      </c>
      <c r="D54" s="16">
        <v>8</v>
      </c>
      <c r="E54" s="16">
        <v>6.4532548912175</v>
      </c>
      <c r="H54" s="2"/>
    </row>
    <row r="55" spans="1:8" ht="26.25" customHeight="1">
      <c r="A55" s="22" t="s">
        <v>32</v>
      </c>
      <c r="B55" s="23" t="s">
        <v>86</v>
      </c>
      <c r="C55" s="24" t="s">
        <v>87</v>
      </c>
      <c r="D55" s="16">
        <v>7</v>
      </c>
      <c r="E55" s="16">
        <v>2.20536296600689</v>
      </c>
      <c r="H55" s="2"/>
    </row>
    <row r="56" spans="1:8" ht="18" customHeight="1">
      <c r="A56" s="22" t="s">
        <v>88</v>
      </c>
      <c r="B56" s="23" t="s">
        <v>89</v>
      </c>
      <c r="C56" s="24" t="s">
        <v>90</v>
      </c>
      <c r="D56" s="16">
        <f>36*12</f>
        <v>432</v>
      </c>
      <c r="E56" s="16">
        <v>2.01665105129785</v>
      </c>
      <c r="H56" s="2"/>
    </row>
    <row r="57" spans="1:8" ht="17.25" customHeight="1">
      <c r="A57" s="22" t="s">
        <v>82</v>
      </c>
      <c r="B57" s="23"/>
      <c r="C57" s="24"/>
      <c r="D57" s="16"/>
      <c r="E57" s="16"/>
      <c r="H57" s="2"/>
    </row>
    <row r="58" spans="1:8" ht="15.75" customHeight="1">
      <c r="A58" s="22" t="s">
        <v>91</v>
      </c>
      <c r="B58" s="23"/>
      <c r="C58" s="24"/>
      <c r="D58" s="16"/>
      <c r="E58" s="16"/>
      <c r="H58" s="2"/>
    </row>
    <row r="59" spans="1:8" ht="23.25" customHeight="1">
      <c r="A59" s="36" t="s">
        <v>92</v>
      </c>
      <c r="B59" s="23" t="s">
        <v>93</v>
      </c>
      <c r="C59" s="24" t="s">
        <v>94</v>
      </c>
      <c r="D59" s="16">
        <v>7</v>
      </c>
      <c r="E59" s="16">
        <v>2.64939100061639</v>
      </c>
      <c r="H59" s="2"/>
    </row>
    <row r="60" spans="1:8" ht="18.75" customHeight="1">
      <c r="A60" s="36" t="s">
        <v>95</v>
      </c>
      <c r="B60" s="23" t="s">
        <v>96</v>
      </c>
      <c r="C60" s="24" t="s">
        <v>79</v>
      </c>
      <c r="D60" s="16">
        <v>40</v>
      </c>
      <c r="E60" s="16">
        <v>15.6613674412711</v>
      </c>
      <c r="H60" s="2"/>
    </row>
    <row r="61" spans="1:8" ht="16.5" customHeight="1">
      <c r="A61" s="36" t="s">
        <v>97</v>
      </c>
      <c r="B61" s="23" t="s">
        <v>98</v>
      </c>
      <c r="C61" s="24" t="s">
        <v>99</v>
      </c>
      <c r="D61" s="16">
        <v>140</v>
      </c>
      <c r="E61" s="16">
        <v>5.59485323607972</v>
      </c>
      <c r="H61" s="2"/>
    </row>
    <row r="62" spans="1:8" ht="12.75">
      <c r="A62" s="36" t="s">
        <v>100</v>
      </c>
      <c r="B62" s="37"/>
      <c r="C62" s="38"/>
      <c r="D62" s="39"/>
      <c r="E62" s="40"/>
      <c r="H62" s="2"/>
    </row>
    <row r="63" spans="1:8" ht="12.75" customHeight="1">
      <c r="A63" s="22" t="s">
        <v>35</v>
      </c>
      <c r="B63" s="41" t="s">
        <v>43</v>
      </c>
      <c r="C63" s="41"/>
      <c r="D63" s="41"/>
      <c r="E63" s="26"/>
      <c r="F63" s="33"/>
      <c r="H63" s="2"/>
    </row>
    <row r="64" spans="1:8" ht="27.75" customHeight="1">
      <c r="A64" s="22" t="s">
        <v>36</v>
      </c>
      <c r="B64" s="23" t="s">
        <v>101</v>
      </c>
      <c r="C64" s="24" t="s">
        <v>102</v>
      </c>
      <c r="D64" s="16">
        <v>24.7</v>
      </c>
      <c r="E64" s="20">
        <v>22.7344227564322</v>
      </c>
      <c r="F64" s="33"/>
      <c r="H64" s="2"/>
    </row>
    <row r="65" spans="1:8" ht="12.75" customHeight="1">
      <c r="A65" s="22" t="s">
        <v>42</v>
      </c>
      <c r="B65" s="41" t="s">
        <v>43</v>
      </c>
      <c r="C65" s="41"/>
      <c r="D65" s="41"/>
      <c r="E65" s="26"/>
      <c r="F65" s="33"/>
      <c r="H65" s="2"/>
    </row>
    <row r="66" spans="1:8" ht="24" customHeight="1">
      <c r="A66" s="22" t="s">
        <v>44</v>
      </c>
      <c r="B66" s="23" t="s">
        <v>103</v>
      </c>
      <c r="C66" s="24" t="s">
        <v>104</v>
      </c>
      <c r="D66" s="16">
        <v>420</v>
      </c>
      <c r="E66" s="20">
        <v>27.1873478985458</v>
      </c>
      <c r="F66" s="33"/>
      <c r="H66" s="2"/>
    </row>
    <row r="67" spans="1:8" ht="15.75" customHeight="1">
      <c r="A67" s="22" t="s">
        <v>46</v>
      </c>
      <c r="B67" s="23" t="s">
        <v>105</v>
      </c>
      <c r="C67" s="24" t="s">
        <v>106</v>
      </c>
      <c r="D67" s="16"/>
      <c r="E67" s="16"/>
      <c r="F67" s="33"/>
      <c r="H67" s="2"/>
    </row>
    <row r="68" spans="1:8" ht="27" customHeight="1">
      <c r="A68" s="22" t="s">
        <v>52</v>
      </c>
      <c r="B68" s="23" t="s">
        <v>107</v>
      </c>
      <c r="C68" s="24" t="s">
        <v>108</v>
      </c>
      <c r="D68" s="16">
        <v>38846</v>
      </c>
      <c r="E68" s="16">
        <v>12.04621428304</v>
      </c>
      <c r="F68" s="33"/>
      <c r="H68" s="2"/>
    </row>
    <row r="69" spans="1:8" ht="24.75" customHeight="1">
      <c r="A69" s="22" t="s">
        <v>57</v>
      </c>
      <c r="B69" s="23" t="s">
        <v>109</v>
      </c>
      <c r="C69" s="24" t="s">
        <v>102</v>
      </c>
      <c r="D69" s="16">
        <f>(560+4458)/100</f>
        <v>50.18</v>
      </c>
      <c r="E69" s="16">
        <f>232239/1000</f>
        <v>232.239</v>
      </c>
      <c r="F69" s="33"/>
      <c r="H69" s="2"/>
    </row>
    <row r="70" spans="1:8" ht="16.5" customHeight="1">
      <c r="A70" s="22" t="s">
        <v>110</v>
      </c>
      <c r="B70" s="23" t="s">
        <v>111</v>
      </c>
      <c r="C70" s="24" t="s">
        <v>112</v>
      </c>
      <c r="D70" s="16">
        <v>7</v>
      </c>
      <c r="E70" s="16">
        <v>29.32</v>
      </c>
      <c r="F70" s="33"/>
      <c r="H70" s="2"/>
    </row>
    <row r="71" spans="1:8" ht="15" customHeight="1">
      <c r="A71" s="22" t="s">
        <v>113</v>
      </c>
      <c r="B71" s="23" t="s">
        <v>114</v>
      </c>
      <c r="C71" s="24" t="s">
        <v>115</v>
      </c>
      <c r="D71" s="16">
        <v>17</v>
      </c>
      <c r="E71" s="16">
        <v>28.8030734888021</v>
      </c>
      <c r="F71" s="33"/>
      <c r="H71" s="2"/>
    </row>
    <row r="72" spans="1:8" ht="12.75">
      <c r="A72" s="42" t="s">
        <v>116</v>
      </c>
      <c r="B72" s="42"/>
      <c r="C72" s="42"/>
      <c r="D72" s="42"/>
      <c r="E72" s="30">
        <v>481.7568</v>
      </c>
      <c r="F72" s="43"/>
      <c r="H72" s="2"/>
    </row>
    <row r="73" spans="1:6" ht="12.75">
      <c r="A73" s="44" t="s">
        <v>117</v>
      </c>
      <c r="B73" s="45"/>
      <c r="C73" s="45"/>
      <c r="D73" s="46"/>
      <c r="E73" s="30"/>
      <c r="F73" s="33"/>
    </row>
    <row r="74" spans="1:6" ht="12.75">
      <c r="A74" s="22" t="s">
        <v>11</v>
      </c>
      <c r="B74" s="34" t="s">
        <v>118</v>
      </c>
      <c r="C74" s="24"/>
      <c r="D74" s="16"/>
      <c r="E74" s="16"/>
      <c r="F74" s="33"/>
    </row>
    <row r="75" spans="1:6" ht="12.75">
      <c r="A75" s="22" t="s">
        <v>13</v>
      </c>
      <c r="B75" s="22" t="s">
        <v>119</v>
      </c>
      <c r="C75" s="24" t="s">
        <v>120</v>
      </c>
      <c r="D75" s="16">
        <v>16588.2</v>
      </c>
      <c r="E75" s="47">
        <f>274.28</f>
        <v>274.28</v>
      </c>
      <c r="F75" s="3"/>
    </row>
    <row r="76" spans="1:6" ht="13.5" customHeight="1">
      <c r="A76" s="22" t="s">
        <v>16</v>
      </c>
      <c r="B76" s="23" t="s">
        <v>121</v>
      </c>
      <c r="C76" s="24" t="s">
        <v>122</v>
      </c>
      <c r="D76" s="16"/>
      <c r="E76" s="47"/>
      <c r="F76" s="48"/>
    </row>
    <row r="77" spans="1:6" ht="15.75" customHeight="1">
      <c r="A77" s="22" t="s">
        <v>19</v>
      </c>
      <c r="B77" s="23" t="s">
        <v>123</v>
      </c>
      <c r="C77" s="24" t="s">
        <v>120</v>
      </c>
      <c r="D77" s="16">
        <v>16588.2</v>
      </c>
      <c r="E77" s="20">
        <f>129837.23/1000</f>
        <v>129.83723</v>
      </c>
      <c r="F77" s="33"/>
    </row>
    <row r="78" spans="1:6" ht="12.75">
      <c r="A78" s="22" t="s">
        <v>35</v>
      </c>
      <c r="B78" s="34" t="s">
        <v>124</v>
      </c>
      <c r="C78" s="24"/>
      <c r="D78" s="16"/>
      <c r="E78" s="47">
        <v>404.12</v>
      </c>
      <c r="F78" s="33"/>
    </row>
    <row r="79" spans="1:8" ht="24.75" customHeight="1">
      <c r="A79" s="22"/>
      <c r="B79" s="23" t="s">
        <v>125</v>
      </c>
      <c r="C79" s="24" t="s">
        <v>126</v>
      </c>
      <c r="D79" s="16">
        <v>12157.1</v>
      </c>
      <c r="E79" s="20">
        <f>129837.23/1000</f>
        <v>129.83723</v>
      </c>
      <c r="F79" s="33"/>
      <c r="G79" s="33"/>
      <c r="H79" s="33"/>
    </row>
    <row r="80" spans="1:8" ht="12.75">
      <c r="A80" s="42" t="s">
        <v>127</v>
      </c>
      <c r="B80" s="42"/>
      <c r="C80" s="42"/>
      <c r="D80" s="42"/>
      <c r="E80" s="30">
        <f>E78+E79</f>
        <v>533.95723</v>
      </c>
      <c r="F80" s="49"/>
      <c r="G80" s="49"/>
      <c r="H80" s="49"/>
    </row>
    <row r="81" spans="1:8" ht="12.75">
      <c r="A81" s="50" t="s">
        <v>128</v>
      </c>
      <c r="B81" s="50"/>
      <c r="C81" s="50"/>
      <c r="D81" s="50"/>
      <c r="E81" s="30"/>
      <c r="F81" s="33"/>
      <c r="G81" s="33"/>
      <c r="H81" s="33"/>
    </row>
    <row r="82" spans="1:8" ht="18" customHeight="1">
      <c r="A82" s="51">
        <v>1</v>
      </c>
      <c r="B82" s="22" t="s">
        <v>129</v>
      </c>
      <c r="C82" s="24" t="s">
        <v>130</v>
      </c>
      <c r="D82" s="52">
        <v>16588.2</v>
      </c>
      <c r="E82" s="16">
        <f>111480.72/1000</f>
        <v>111.48072</v>
      </c>
      <c r="F82" s="33"/>
      <c r="G82" s="33"/>
      <c r="H82" s="33"/>
    </row>
    <row r="83" spans="1:8" ht="17.25" customHeight="1">
      <c r="A83" s="51">
        <v>2</v>
      </c>
      <c r="B83" s="22" t="s">
        <v>131</v>
      </c>
      <c r="C83" s="24" t="s">
        <v>132</v>
      </c>
      <c r="D83" s="52">
        <v>2176.6</v>
      </c>
      <c r="E83" s="16">
        <f>0.92*2176.6*12/1000</f>
        <v>24.029664</v>
      </c>
      <c r="F83" s="33"/>
      <c r="G83" s="33"/>
      <c r="H83" s="33"/>
    </row>
    <row r="84" spans="1:8" ht="26.25" customHeight="1">
      <c r="A84" s="51">
        <v>3</v>
      </c>
      <c r="B84" s="35" t="s">
        <v>133</v>
      </c>
      <c r="C84" s="24" t="s">
        <v>134</v>
      </c>
      <c r="D84" s="52">
        <v>15</v>
      </c>
      <c r="E84" s="16">
        <v>13.5</v>
      </c>
      <c r="F84" s="33"/>
      <c r="G84" s="33"/>
      <c r="H84" s="33"/>
    </row>
    <row r="85" spans="1:8" ht="18" customHeight="1">
      <c r="A85" s="51">
        <v>4</v>
      </c>
      <c r="B85" s="35" t="s">
        <v>135</v>
      </c>
      <c r="C85" s="53" t="s">
        <v>136</v>
      </c>
      <c r="D85" s="16">
        <f>16588.2/1000</f>
        <v>16.5882</v>
      </c>
      <c r="E85" s="16">
        <f>(159258+81619.8+21897.96)/1000</f>
        <v>262.77576</v>
      </c>
      <c r="F85" s="33"/>
      <c r="G85" s="33"/>
      <c r="H85" s="33"/>
    </row>
    <row r="86" spans="1:8" ht="12.75">
      <c r="A86" s="42" t="s">
        <v>137</v>
      </c>
      <c r="B86" s="42"/>
      <c r="C86" s="42"/>
      <c r="D86" s="42"/>
      <c r="E86" s="30">
        <f>E85+E84+E83+E82</f>
        <v>411.78614400000004</v>
      </c>
      <c r="F86" s="43"/>
      <c r="G86" s="49"/>
      <c r="H86" s="49"/>
    </row>
    <row r="87" spans="1:8" ht="12.75">
      <c r="A87" s="42" t="s">
        <v>138</v>
      </c>
      <c r="B87" s="42"/>
      <c r="C87" s="42"/>
      <c r="D87" s="42"/>
      <c r="E87" s="30">
        <f>E86+E80+E72+E38</f>
        <v>1612.637374</v>
      </c>
      <c r="F87" s="54"/>
      <c r="G87" s="55"/>
      <c r="H87" s="3"/>
    </row>
    <row r="88" spans="1:8" ht="12.75">
      <c r="A88" s="56" t="s">
        <v>139</v>
      </c>
      <c r="B88" s="56"/>
      <c r="C88" s="56"/>
      <c r="D88" s="56"/>
      <c r="E88" s="56"/>
      <c r="F88" s="33"/>
      <c r="G88" s="33"/>
      <c r="H88" s="33"/>
    </row>
    <row r="89" spans="1:8" ht="26.25" customHeight="1">
      <c r="A89" s="51">
        <v>1</v>
      </c>
      <c r="B89" s="35" t="s">
        <v>140</v>
      </c>
      <c r="C89" s="51" t="s">
        <v>120</v>
      </c>
      <c r="D89" s="36">
        <v>16588.2</v>
      </c>
      <c r="E89" s="16">
        <f>321800.25/1000</f>
        <v>321.80025</v>
      </c>
      <c r="F89" s="33"/>
      <c r="G89" s="33"/>
      <c r="H89" s="33"/>
    </row>
    <row r="90" spans="1:8" ht="15" customHeight="1">
      <c r="A90" s="51"/>
      <c r="B90" s="35" t="s">
        <v>141</v>
      </c>
      <c r="C90" s="51"/>
      <c r="D90" s="52"/>
      <c r="E90" s="16">
        <f>60879.95/1000</f>
        <v>60.879949999999994</v>
      </c>
      <c r="F90" s="33"/>
      <c r="G90" s="33"/>
      <c r="H90" s="33"/>
    </row>
    <row r="91" spans="1:8" ht="24.75" customHeight="1">
      <c r="A91" s="51"/>
      <c r="B91" s="57" t="s">
        <v>142</v>
      </c>
      <c r="C91" s="58"/>
      <c r="D91" s="46"/>
      <c r="E91" s="30">
        <f>382680.2/1000</f>
        <v>382.6802</v>
      </c>
      <c r="F91" s="43"/>
      <c r="G91" s="49"/>
      <c r="H91" s="43"/>
    </row>
    <row r="92" spans="1:8" ht="25.5" customHeight="1">
      <c r="A92" s="51">
        <v>2</v>
      </c>
      <c r="B92" s="35" t="s">
        <v>143</v>
      </c>
      <c r="C92" s="51" t="s">
        <v>120</v>
      </c>
      <c r="D92" s="52">
        <v>16588.2</v>
      </c>
      <c r="E92" s="16">
        <f>367.67</f>
        <v>367.67</v>
      </c>
      <c r="F92" s="33"/>
      <c r="G92" s="33"/>
      <c r="H92" s="33"/>
    </row>
    <row r="93" spans="1:8" ht="14.25" customHeight="1">
      <c r="A93" s="51"/>
      <c r="B93" s="35" t="s">
        <v>141</v>
      </c>
      <c r="C93" s="51"/>
      <c r="D93" s="52"/>
      <c r="E93" s="2">
        <f>72932.52/1000</f>
        <v>72.93252000000001</v>
      </c>
      <c r="F93" s="33"/>
      <c r="G93" s="33"/>
      <c r="H93" s="33"/>
    </row>
    <row r="94" spans="1:8" ht="13.5" customHeight="1">
      <c r="A94" s="51"/>
      <c r="B94" s="57" t="s">
        <v>144</v>
      </c>
      <c r="C94" s="58"/>
      <c r="D94" s="52"/>
      <c r="E94" s="30">
        <f>440602.2/1000</f>
        <v>440.60220000000004</v>
      </c>
      <c r="F94" s="43"/>
      <c r="G94" s="33"/>
      <c r="H94" s="2"/>
    </row>
    <row r="95" spans="1:7" ht="39" customHeight="1">
      <c r="A95" s="51">
        <v>3</v>
      </c>
      <c r="B95" s="35" t="s">
        <v>145</v>
      </c>
      <c r="C95" s="24" t="s">
        <v>120</v>
      </c>
      <c r="D95" s="39">
        <v>16588.2</v>
      </c>
      <c r="E95" s="16">
        <f>87.83</f>
        <v>87.83</v>
      </c>
      <c r="F95" s="33"/>
      <c r="G95" s="33"/>
    </row>
    <row r="96" spans="1:7" ht="16.5" customHeight="1">
      <c r="A96" s="51"/>
      <c r="B96" s="35" t="s">
        <v>141</v>
      </c>
      <c r="C96" s="24" t="s">
        <v>120</v>
      </c>
      <c r="D96" s="39">
        <v>16588.2</v>
      </c>
      <c r="E96" s="16">
        <f>17672.28/1000</f>
        <v>17.672279999999997</v>
      </c>
      <c r="F96" s="33"/>
      <c r="G96" s="33"/>
    </row>
    <row r="97" spans="1:8" ht="27" customHeight="1">
      <c r="A97" s="51"/>
      <c r="B97" s="57" t="s">
        <v>146</v>
      </c>
      <c r="C97" s="59"/>
      <c r="D97" s="52"/>
      <c r="E97" s="16">
        <f>105504.98/1000</f>
        <v>105.50497999999999</v>
      </c>
      <c r="F97" s="3"/>
      <c r="G97" s="55"/>
      <c r="H97" s="2"/>
    </row>
    <row r="98" spans="1:7" ht="12.75" customHeight="1">
      <c r="A98" s="57" t="s">
        <v>147</v>
      </c>
      <c r="B98" s="57"/>
      <c r="C98" s="57"/>
      <c r="D98" s="57"/>
      <c r="E98" s="60">
        <f>E97+E94+E91</f>
        <v>928.78738</v>
      </c>
      <c r="F98" s="3"/>
      <c r="G98" s="33"/>
    </row>
    <row r="99" spans="1:7" ht="15.75" customHeight="1">
      <c r="A99" s="61" t="s">
        <v>148</v>
      </c>
      <c r="B99" s="61"/>
      <c r="C99" s="61"/>
      <c r="D99" s="61"/>
      <c r="E99" s="60">
        <f>E98+E87</f>
        <v>2541.4247539999997</v>
      </c>
      <c r="F99" s="3"/>
      <c r="G99" s="3"/>
    </row>
    <row r="100" spans="1:7" ht="12.75">
      <c r="A100" s="58" t="s">
        <v>149</v>
      </c>
      <c r="B100" s="58"/>
      <c r="C100" s="58"/>
      <c r="D100" s="58"/>
      <c r="E100" s="58"/>
      <c r="F100" s="33"/>
      <c r="G100" s="33"/>
    </row>
    <row r="101" spans="1:7" ht="12.75">
      <c r="A101" s="22" t="s">
        <v>11</v>
      </c>
      <c r="B101" s="22" t="s">
        <v>150</v>
      </c>
      <c r="C101" s="51" t="s">
        <v>151</v>
      </c>
      <c r="D101" s="62"/>
      <c r="E101" s="62">
        <v>16588.2</v>
      </c>
      <c r="F101" s="33"/>
      <c r="G101" s="33"/>
    </row>
    <row r="102" spans="1:7" ht="12.75">
      <c r="A102" s="22" t="s">
        <v>35</v>
      </c>
      <c r="B102" s="22" t="s">
        <v>152</v>
      </c>
      <c r="C102" s="51" t="s">
        <v>153</v>
      </c>
      <c r="D102" s="62"/>
      <c r="E102" s="62">
        <v>1</v>
      </c>
      <c r="F102" s="33"/>
      <c r="G102" s="33"/>
    </row>
    <row r="103" spans="1:5" ht="12.75">
      <c r="A103" s="17" t="s">
        <v>42</v>
      </c>
      <c r="B103" s="17" t="s">
        <v>154</v>
      </c>
      <c r="C103" s="27" t="s">
        <v>153</v>
      </c>
      <c r="D103" s="63"/>
      <c r="E103" s="62">
        <v>287</v>
      </c>
    </row>
    <row r="65536" ht="12.75"/>
  </sheetData>
  <sheetProtection selectLockedCells="1" selectUnlockedCells="1"/>
  <mergeCells count="29">
    <mergeCell ref="C2:E2"/>
    <mergeCell ref="C3:E3"/>
    <mergeCell ref="C4:E4"/>
    <mergeCell ref="A8:E8"/>
    <mergeCell ref="A9:E9"/>
    <mergeCell ref="A11:E11"/>
    <mergeCell ref="A13:A14"/>
    <mergeCell ref="B13:B14"/>
    <mergeCell ref="C13:C14"/>
    <mergeCell ref="D13:E13"/>
    <mergeCell ref="B16:E16"/>
    <mergeCell ref="B26:D26"/>
    <mergeCell ref="B29:D29"/>
    <mergeCell ref="A38:D38"/>
    <mergeCell ref="A39:D39"/>
    <mergeCell ref="B63:D63"/>
    <mergeCell ref="B65:D65"/>
    <mergeCell ref="A72:D72"/>
    <mergeCell ref="A80:D80"/>
    <mergeCell ref="A81:D81"/>
    <mergeCell ref="A86:D86"/>
    <mergeCell ref="A87:D87"/>
    <mergeCell ref="A88:E88"/>
    <mergeCell ref="A89:A91"/>
    <mergeCell ref="A92:A94"/>
    <mergeCell ref="A95:A97"/>
    <mergeCell ref="A98:D98"/>
    <mergeCell ref="A99:D99"/>
    <mergeCell ref="A100:E100"/>
  </mergeCells>
  <printOptions/>
  <pageMargins left="0.3541666666666667" right="0.15763888888888888" top="0" bottom="0" header="0.5118055555555555" footer="0.5118055555555555"/>
  <pageSetup horizontalDpi="300" verticalDpi="300" orientation="portrait" paperSize="9"/>
  <rowBreaks count="2" manualBreakCount="2">
    <brk id="48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view="pageBreakPreview" zoomScaleSheetLayoutView="100" workbookViewId="0" topLeftCell="A6">
      <selection activeCell="B109" sqref="B109"/>
    </sheetView>
  </sheetViews>
  <sheetFormatPr defaultColWidth="9.00390625" defaultRowHeight="12.75" zeroHeight="1"/>
  <cols>
    <col min="1" max="1" width="5.125" style="0" customWidth="1"/>
    <col min="2" max="2" width="61.00390625" style="0" customWidth="1"/>
    <col min="3" max="3" width="13.75390625" style="0" customWidth="1"/>
    <col min="4" max="4" width="10.00390625" style="64" customWidth="1"/>
    <col min="5" max="5" width="10.125" style="65" customWidth="1"/>
    <col min="6" max="6" width="0.2421875" style="3" customWidth="1"/>
    <col min="7" max="7" width="0" style="3" hidden="1" customWidth="1"/>
    <col min="8" max="9" width="0" style="33" hidden="1" customWidth="1"/>
    <col min="10" max="10" width="7.25390625" style="0" customWidth="1"/>
  </cols>
  <sheetData>
    <row r="2" spans="3:9" ht="12.75" hidden="1">
      <c r="C2" s="1"/>
      <c r="D2" s="1"/>
      <c r="E2" s="1"/>
      <c r="G2" s="66"/>
      <c r="H2" s="66"/>
      <c r="I2" s="66"/>
    </row>
    <row r="3" spans="3:9" ht="12.75" hidden="1">
      <c r="C3" s="1"/>
      <c r="D3" s="1"/>
      <c r="E3" s="1"/>
      <c r="F3" s="66"/>
      <c r="G3" s="66"/>
      <c r="H3" s="66"/>
      <c r="I3" s="66"/>
    </row>
    <row r="4" spans="3:9" ht="12.75" hidden="1">
      <c r="C4" s="1"/>
      <c r="D4" s="1"/>
      <c r="E4" s="1"/>
      <c r="G4" s="66"/>
      <c r="H4" s="66"/>
      <c r="I4" s="66"/>
    </row>
    <row r="5" spans="4:9" ht="12.75" hidden="1">
      <c r="D5" s="2"/>
      <c r="E5" s="3"/>
      <c r="G5" s="66"/>
      <c r="H5" s="66"/>
      <c r="I5" s="66"/>
    </row>
    <row r="6" spans="4:9" ht="12.75">
      <c r="D6" s="2"/>
      <c r="E6" s="3"/>
      <c r="G6" s="66"/>
      <c r="H6" s="66"/>
      <c r="I6" s="66"/>
    </row>
    <row r="7" spans="1:5" ht="12.75">
      <c r="A7" s="4"/>
      <c r="D7" s="2"/>
      <c r="E7" s="3"/>
    </row>
    <row r="8" spans="1:9" ht="12.75">
      <c r="A8" s="5" t="s">
        <v>0</v>
      </c>
      <c r="B8" s="5"/>
      <c r="C8" s="5"/>
      <c r="D8" s="5"/>
      <c r="E8" s="5"/>
      <c r="F8" s="5"/>
      <c r="G8" s="5"/>
      <c r="H8" s="5"/>
      <c r="I8" s="5"/>
    </row>
    <row r="9" spans="1:9" ht="12.75">
      <c r="A9" s="5" t="s">
        <v>155</v>
      </c>
      <c r="B9" s="5"/>
      <c r="C9" s="5"/>
      <c r="D9" s="5"/>
      <c r="E9" s="5"/>
      <c r="F9" s="5"/>
      <c r="G9" s="5"/>
      <c r="H9" s="5"/>
      <c r="I9" s="5"/>
    </row>
    <row r="10" spans="1:9" ht="12.75">
      <c r="A10" s="6"/>
      <c r="B10" s="6"/>
      <c r="C10" s="6"/>
      <c r="D10" s="6"/>
      <c r="E10" s="6"/>
      <c r="F10" s="67"/>
      <c r="G10" s="67"/>
      <c r="H10" s="67"/>
      <c r="I10" s="6"/>
    </row>
    <row r="11" spans="1:9" ht="12.75">
      <c r="A11" s="68"/>
      <c r="B11" s="68"/>
      <c r="C11" s="68"/>
      <c r="D11" s="68"/>
      <c r="E11" s="68"/>
      <c r="F11" s="68"/>
      <c r="G11" s="68"/>
      <c r="H11" s="68"/>
      <c r="I11" s="68"/>
    </row>
    <row r="12" spans="1:5" ht="12.75">
      <c r="A12" s="8"/>
      <c r="B12" s="9"/>
      <c r="C12" s="9"/>
      <c r="D12" s="69"/>
      <c r="E12" s="69"/>
    </row>
    <row r="13" spans="1:9" ht="12.75" customHeight="1">
      <c r="A13" s="70" t="s">
        <v>4</v>
      </c>
      <c r="B13" s="70" t="s">
        <v>5</v>
      </c>
      <c r="C13" s="70" t="s">
        <v>6</v>
      </c>
      <c r="D13" s="71" t="s">
        <v>7</v>
      </c>
      <c r="E13" s="71"/>
      <c r="F13" s="72" t="s">
        <v>156</v>
      </c>
      <c r="G13" s="72" t="s">
        <v>157</v>
      </c>
      <c r="H13" s="51" t="s">
        <v>158</v>
      </c>
      <c r="I13" s="51" t="s">
        <v>159</v>
      </c>
    </row>
    <row r="14" spans="1:9" ht="22.5" customHeight="1">
      <c r="A14" s="70"/>
      <c r="B14" s="70"/>
      <c r="C14" s="70"/>
      <c r="D14" s="71" t="s">
        <v>8</v>
      </c>
      <c r="E14" s="73" t="s">
        <v>9</v>
      </c>
      <c r="F14" s="72"/>
      <c r="G14" s="72"/>
      <c r="H14" s="51"/>
      <c r="I14" s="51"/>
    </row>
    <row r="15" spans="1:9" ht="12.75">
      <c r="A15" s="13" t="s">
        <v>10</v>
      </c>
      <c r="B15" s="14"/>
      <c r="C15" s="14"/>
      <c r="D15" s="15"/>
      <c r="E15" s="16"/>
      <c r="F15" s="74"/>
      <c r="G15" s="74"/>
      <c r="H15" s="37"/>
      <c r="I15" s="37"/>
    </row>
    <row r="16" spans="1:9" ht="12.75">
      <c r="A16" s="17" t="s">
        <v>11</v>
      </c>
      <c r="B16" s="18" t="s">
        <v>12</v>
      </c>
      <c r="C16" s="18"/>
      <c r="D16" s="18"/>
      <c r="E16" s="18"/>
      <c r="F16" s="74"/>
      <c r="G16" s="74"/>
      <c r="H16" s="37"/>
      <c r="I16" s="37"/>
    </row>
    <row r="17" spans="1:9" ht="25.5">
      <c r="A17" s="17" t="s">
        <v>13</v>
      </c>
      <c r="B17" s="17" t="s">
        <v>14</v>
      </c>
      <c r="C17" s="19" t="s">
        <v>15</v>
      </c>
      <c r="D17" s="16">
        <f>1082.9/1000</f>
        <v>1.0829000000000002</v>
      </c>
      <c r="E17" s="16">
        <v>1.86</v>
      </c>
      <c r="F17" s="74"/>
      <c r="G17" s="74">
        <v>2.1</v>
      </c>
      <c r="H17" s="37">
        <v>2.1</v>
      </c>
      <c r="I17" s="37"/>
    </row>
    <row r="18" spans="1:9" ht="24.75" customHeight="1">
      <c r="A18" s="17" t="s">
        <v>16</v>
      </c>
      <c r="B18" s="21" t="s">
        <v>17</v>
      </c>
      <c r="C18" s="19" t="s">
        <v>18</v>
      </c>
      <c r="D18" s="16">
        <f aca="true" t="shared" si="0" ref="D18:D22">2598.8/1000</f>
        <v>2.5988</v>
      </c>
      <c r="E18" s="16">
        <v>3.9525691699604746</v>
      </c>
      <c r="F18" s="74"/>
      <c r="G18" s="74"/>
      <c r="H18" s="37"/>
      <c r="I18" s="37"/>
    </row>
    <row r="19" spans="1:10" s="33" customFormat="1" ht="27" customHeight="1">
      <c r="A19" s="22" t="s">
        <v>19</v>
      </c>
      <c r="B19" s="23" t="s">
        <v>20</v>
      </c>
      <c r="C19" s="24" t="s">
        <v>18</v>
      </c>
      <c r="D19" s="16">
        <f t="shared" si="0"/>
        <v>2.5988</v>
      </c>
      <c r="E19" s="16">
        <v>3.4694773825208607</v>
      </c>
      <c r="F19" s="74"/>
      <c r="G19" s="74">
        <f>E19/2</f>
        <v>1.7347386912604303</v>
      </c>
      <c r="H19" s="74">
        <f>E19-G19</f>
        <v>1.7347386912604303</v>
      </c>
      <c r="I19" s="37"/>
      <c r="J19"/>
    </row>
    <row r="20" spans="1:9" ht="28.5" customHeight="1">
      <c r="A20" s="17" t="s">
        <v>21</v>
      </c>
      <c r="B20" s="21" t="s">
        <v>22</v>
      </c>
      <c r="C20" s="19" t="s">
        <v>18</v>
      </c>
      <c r="D20" s="16">
        <f t="shared" si="0"/>
        <v>2.5988</v>
      </c>
      <c r="E20" s="16">
        <v>1.35</v>
      </c>
      <c r="F20" s="74"/>
      <c r="G20" s="74">
        <v>5.6</v>
      </c>
      <c r="H20" s="37">
        <v>5.6</v>
      </c>
      <c r="I20" s="37"/>
    </row>
    <row r="21" spans="1:9" ht="38.25">
      <c r="A21" s="17" t="s">
        <v>23</v>
      </c>
      <c r="B21" s="21" t="s">
        <v>24</v>
      </c>
      <c r="C21" s="19" t="s">
        <v>18</v>
      </c>
      <c r="D21" s="16">
        <f t="shared" si="0"/>
        <v>2.5988</v>
      </c>
      <c r="E21" s="16">
        <v>2.9863855950812477</v>
      </c>
      <c r="F21" s="74"/>
      <c r="G21" s="74">
        <f>E21/2</f>
        <v>1.4931927975406238</v>
      </c>
      <c r="H21" s="74">
        <f>E21-G21</f>
        <v>1.4931927975406238</v>
      </c>
      <c r="I21" s="37"/>
    </row>
    <row r="22" spans="1:9" ht="28.5" customHeight="1">
      <c r="A22" s="17" t="s">
        <v>25</v>
      </c>
      <c r="B22" s="21" t="s">
        <v>26</v>
      </c>
      <c r="C22" s="19" t="s">
        <v>18</v>
      </c>
      <c r="D22" s="16">
        <f t="shared" si="0"/>
        <v>2.5988</v>
      </c>
      <c r="E22" s="16">
        <v>2.5911286780851994</v>
      </c>
      <c r="F22" s="74"/>
      <c r="G22" s="74">
        <v>5.6</v>
      </c>
      <c r="H22" s="37">
        <v>5.6</v>
      </c>
      <c r="I22" s="37"/>
    </row>
    <row r="23" spans="1:9" ht="12.75">
      <c r="A23" s="17" t="s">
        <v>27</v>
      </c>
      <c r="B23" s="17" t="s">
        <v>28</v>
      </c>
      <c r="C23" s="19" t="s">
        <v>29</v>
      </c>
      <c r="D23" s="16"/>
      <c r="E23" s="16"/>
      <c r="F23" s="74"/>
      <c r="G23" s="74"/>
      <c r="H23" s="37"/>
      <c r="I23" s="37"/>
    </row>
    <row r="24" spans="1:9" ht="25.5">
      <c r="A24" s="17" t="s">
        <v>30</v>
      </c>
      <c r="B24" s="21" t="s">
        <v>31</v>
      </c>
      <c r="C24" s="19" t="s">
        <v>29</v>
      </c>
      <c r="D24" s="15"/>
      <c r="E24" s="16"/>
      <c r="F24" s="74"/>
      <c r="G24" s="74"/>
      <c r="H24" s="37"/>
      <c r="I24" s="37"/>
    </row>
    <row r="25" spans="1:9" ht="25.5" customHeight="1">
      <c r="A25" s="17" t="s">
        <v>32</v>
      </c>
      <c r="B25" s="21" t="s">
        <v>33</v>
      </c>
      <c r="C25" s="19" t="s">
        <v>34</v>
      </c>
      <c r="D25" s="15"/>
      <c r="E25" s="16"/>
      <c r="F25" s="74"/>
      <c r="G25" s="74"/>
      <c r="H25" s="37"/>
      <c r="I25" s="37"/>
    </row>
    <row r="26" spans="1:9" ht="18" customHeight="1">
      <c r="A26" s="17" t="s">
        <v>35</v>
      </c>
      <c r="B26" s="25" t="s">
        <v>43</v>
      </c>
      <c r="C26" s="25"/>
      <c r="D26" s="25"/>
      <c r="E26" s="75"/>
      <c r="F26" s="74"/>
      <c r="G26" s="74"/>
      <c r="H26" s="37"/>
      <c r="I26" s="37"/>
    </row>
    <row r="27" spans="1:9" ht="24.75" customHeight="1">
      <c r="A27" s="17" t="s">
        <v>36</v>
      </c>
      <c r="B27" s="21" t="s">
        <v>37</v>
      </c>
      <c r="C27" s="27" t="s">
        <v>38</v>
      </c>
      <c r="D27" s="15"/>
      <c r="E27" s="16"/>
      <c r="F27" s="74"/>
      <c r="G27" s="74"/>
      <c r="H27" s="37"/>
      <c r="I27" s="37"/>
    </row>
    <row r="28" spans="1:9" ht="12.75">
      <c r="A28" s="17" t="s">
        <v>39</v>
      </c>
      <c r="B28" s="17" t="s">
        <v>40</v>
      </c>
      <c r="C28" s="27" t="s">
        <v>41</v>
      </c>
      <c r="D28" s="15">
        <v>1</v>
      </c>
      <c r="E28" s="16">
        <v>1.03</v>
      </c>
      <c r="F28" s="74"/>
      <c r="G28" s="74"/>
      <c r="H28" s="37"/>
      <c r="I28" s="37"/>
    </row>
    <row r="29" spans="1:9" ht="25.5" customHeight="1">
      <c r="A29" s="17" t="s">
        <v>42</v>
      </c>
      <c r="B29" s="25" t="s">
        <v>43</v>
      </c>
      <c r="C29" s="25"/>
      <c r="D29" s="25"/>
      <c r="E29" s="75"/>
      <c r="F29" s="74"/>
      <c r="G29" s="74"/>
      <c r="H29" s="37"/>
      <c r="I29" s="37"/>
    </row>
    <row r="30" spans="1:9" ht="12.75">
      <c r="A30" s="17" t="s">
        <v>44</v>
      </c>
      <c r="B30" s="28" t="s">
        <v>45</v>
      </c>
      <c r="C30" s="27" t="s">
        <v>41</v>
      </c>
      <c r="D30" s="15">
        <v>1</v>
      </c>
      <c r="E30" s="16">
        <v>1.14</v>
      </c>
      <c r="F30" s="74">
        <f>E30/2</f>
        <v>0.57</v>
      </c>
      <c r="G30" s="74"/>
      <c r="H30" s="37">
        <v>0.75</v>
      </c>
      <c r="I30" s="37"/>
    </row>
    <row r="31" spans="1:9" ht="12.75">
      <c r="A31" s="17" t="s">
        <v>46</v>
      </c>
      <c r="B31" s="17" t="s">
        <v>47</v>
      </c>
      <c r="C31" s="27"/>
      <c r="D31" s="15"/>
      <c r="E31" s="16"/>
      <c r="F31" s="74"/>
      <c r="G31" s="74"/>
      <c r="H31" s="37"/>
      <c r="I31" s="37"/>
    </row>
    <row r="32" spans="1:9" ht="12.75">
      <c r="A32" s="17"/>
      <c r="B32" s="17" t="s">
        <v>48</v>
      </c>
      <c r="C32" s="27" t="s">
        <v>49</v>
      </c>
      <c r="D32" s="15"/>
      <c r="E32" s="16"/>
      <c r="F32" s="74"/>
      <c r="G32" s="74"/>
      <c r="H32" s="37">
        <v>0.5</v>
      </c>
      <c r="I32" s="37"/>
    </row>
    <row r="33" spans="1:9" ht="12" customHeight="1">
      <c r="A33" s="17"/>
      <c r="B33" s="17" t="s">
        <v>50</v>
      </c>
      <c r="C33" s="27" t="s">
        <v>51</v>
      </c>
      <c r="D33" s="15"/>
      <c r="E33" s="16"/>
      <c r="F33" s="74"/>
      <c r="G33" s="74"/>
      <c r="H33" s="37"/>
      <c r="I33" s="37"/>
    </row>
    <row r="34" spans="1:9" ht="14.25" customHeight="1">
      <c r="A34" s="17" t="s">
        <v>52</v>
      </c>
      <c r="B34" s="17" t="s">
        <v>53</v>
      </c>
      <c r="C34" s="27"/>
      <c r="D34" s="15"/>
      <c r="E34" s="16"/>
      <c r="F34" s="74"/>
      <c r="G34" s="74"/>
      <c r="H34" s="37"/>
      <c r="I34" s="37"/>
    </row>
    <row r="35" spans="1:9" ht="14.25" customHeight="1" hidden="1">
      <c r="A35" s="17"/>
      <c r="B35" s="17" t="s">
        <v>54</v>
      </c>
      <c r="C35" s="27" t="s">
        <v>55</v>
      </c>
      <c r="D35" s="15"/>
      <c r="E35" s="16"/>
      <c r="F35" s="74"/>
      <c r="G35" s="74"/>
      <c r="H35" s="37"/>
      <c r="I35" s="37"/>
    </row>
    <row r="36" spans="1:9" ht="12.75" customHeight="1">
      <c r="A36" s="17"/>
      <c r="B36" s="17" t="s">
        <v>56</v>
      </c>
      <c r="C36" s="27" t="s">
        <v>55</v>
      </c>
      <c r="D36" s="15">
        <v>280</v>
      </c>
      <c r="E36" s="16">
        <v>4.391743522178305</v>
      </c>
      <c r="F36" s="74"/>
      <c r="G36" s="74"/>
      <c r="H36" s="37"/>
      <c r="I36" s="37"/>
    </row>
    <row r="37" spans="1:9" ht="12.75">
      <c r="A37" s="17" t="s">
        <v>57</v>
      </c>
      <c r="B37" s="17" t="s">
        <v>58</v>
      </c>
      <c r="C37" s="27" t="s">
        <v>59</v>
      </c>
      <c r="D37" s="16">
        <v>1082.9</v>
      </c>
      <c r="E37" s="16"/>
      <c r="F37" s="74">
        <v>42.88</v>
      </c>
      <c r="G37" s="74"/>
      <c r="H37" s="37"/>
      <c r="I37" s="37"/>
    </row>
    <row r="38" spans="1:11" s="78" customFormat="1" ht="12.75" customHeight="1">
      <c r="A38" s="29" t="s">
        <v>61</v>
      </c>
      <c r="B38" s="29"/>
      <c r="C38" s="29"/>
      <c r="D38" s="29"/>
      <c r="E38" s="30">
        <f>SUM(E17:E37)</f>
        <v>22.77130434782609</v>
      </c>
      <c r="F38" s="76">
        <f>SUM(F17:F37)</f>
        <v>43.45</v>
      </c>
      <c r="G38" s="76">
        <f>SUM(G17:G37)</f>
        <v>16.527931488801052</v>
      </c>
      <c r="H38" s="77">
        <f>SUM(H17:H37)</f>
        <v>17.777931488801052</v>
      </c>
      <c r="I38" s="77">
        <f>SUM(I17:I37)</f>
        <v>0</v>
      </c>
      <c r="J38" s="31"/>
      <c r="K38" s="31"/>
    </row>
    <row r="39" spans="1:9" s="33" customFormat="1" ht="24.75" customHeight="1">
      <c r="A39" s="32" t="s">
        <v>62</v>
      </c>
      <c r="B39" s="32"/>
      <c r="C39" s="32"/>
      <c r="D39" s="32"/>
      <c r="E39" s="30"/>
      <c r="F39" s="74"/>
      <c r="G39" s="74"/>
      <c r="H39" s="37"/>
      <c r="I39" s="37"/>
    </row>
    <row r="40" spans="1:9" s="33" customFormat="1" ht="12.75">
      <c r="A40" s="22" t="s">
        <v>11</v>
      </c>
      <c r="B40" s="34" t="s">
        <v>12</v>
      </c>
      <c r="C40" s="22"/>
      <c r="D40" s="16"/>
      <c r="E40" s="16"/>
      <c r="F40" s="74"/>
      <c r="G40" s="74"/>
      <c r="H40" s="37"/>
      <c r="I40" s="37"/>
    </row>
    <row r="41" spans="1:9" s="33" customFormat="1" ht="12.75">
      <c r="A41" s="22" t="s">
        <v>13</v>
      </c>
      <c r="B41" s="22" t="s">
        <v>63</v>
      </c>
      <c r="C41" s="22"/>
      <c r="D41" s="16"/>
      <c r="E41" s="16"/>
      <c r="F41" s="74"/>
      <c r="G41" s="74"/>
      <c r="H41" s="37"/>
      <c r="I41" s="37"/>
    </row>
    <row r="42" spans="1:9" s="33" customFormat="1" ht="29.25" customHeight="1">
      <c r="A42" s="22"/>
      <c r="B42" s="22" t="s">
        <v>64</v>
      </c>
      <c r="C42" s="24" t="s">
        <v>18</v>
      </c>
      <c r="D42" s="16">
        <v>2598.8</v>
      </c>
      <c r="E42" s="20">
        <v>0.3651408450704225</v>
      </c>
      <c r="F42" s="74">
        <f aca="true" t="shared" si="1" ref="F42:F44">E42/4</f>
        <v>0.09128521126760562</v>
      </c>
      <c r="G42" s="74">
        <v>3</v>
      </c>
      <c r="H42" s="37">
        <v>3</v>
      </c>
      <c r="I42" s="74">
        <f>E42-9</f>
        <v>-8.634859154929577</v>
      </c>
    </row>
    <row r="43" spans="1:9" s="33" customFormat="1" ht="38.25">
      <c r="A43" s="22"/>
      <c r="B43" s="22" t="s">
        <v>65</v>
      </c>
      <c r="C43" s="24" t="s">
        <v>66</v>
      </c>
      <c r="D43" s="16">
        <v>2598.8</v>
      </c>
      <c r="E43" s="20">
        <v>0.3651408450704225</v>
      </c>
      <c r="F43" s="74">
        <f t="shared" si="1"/>
        <v>0.09128521126760562</v>
      </c>
      <c r="G43" s="74">
        <v>0.28</v>
      </c>
      <c r="H43" s="37">
        <v>0.28</v>
      </c>
      <c r="I43" s="37">
        <v>0.28</v>
      </c>
    </row>
    <row r="44" spans="1:9" s="33" customFormat="1" ht="27" customHeight="1">
      <c r="A44" s="22" t="s">
        <v>16</v>
      </c>
      <c r="B44" s="23" t="s">
        <v>67</v>
      </c>
      <c r="C44" s="24" t="s">
        <v>68</v>
      </c>
      <c r="D44" s="16">
        <v>58</v>
      </c>
      <c r="E44" s="20">
        <v>1.2909933283914008</v>
      </c>
      <c r="F44" s="74">
        <f t="shared" si="1"/>
        <v>0.3227483320978502</v>
      </c>
      <c r="G44" s="74">
        <v>9.9</v>
      </c>
      <c r="H44" s="37">
        <v>9.9</v>
      </c>
      <c r="I44" s="74">
        <f>E44-F44-G44-H44</f>
        <v>-18.831755003706448</v>
      </c>
    </row>
    <row r="45" spans="1:9" s="33" customFormat="1" ht="25.5">
      <c r="A45" s="22" t="s">
        <v>19</v>
      </c>
      <c r="B45" s="23" t="s">
        <v>69</v>
      </c>
      <c r="C45" s="24"/>
      <c r="D45" s="16"/>
      <c r="E45" s="20"/>
      <c r="F45" s="74"/>
      <c r="G45" s="74"/>
      <c r="H45" s="37"/>
      <c r="I45" s="37"/>
    </row>
    <row r="46" spans="1:9" ht="29.25" customHeight="1">
      <c r="A46" s="17"/>
      <c r="B46" s="17" t="s">
        <v>64</v>
      </c>
      <c r="C46" s="19" t="s">
        <v>18</v>
      </c>
      <c r="D46" s="16">
        <v>2598.8</v>
      </c>
      <c r="E46" s="20">
        <v>0.18313565604151222</v>
      </c>
      <c r="F46" s="74">
        <f>E46/4</f>
        <v>0.045783914010378055</v>
      </c>
      <c r="G46" s="74">
        <v>2.45</v>
      </c>
      <c r="H46" s="37">
        <v>2.45</v>
      </c>
      <c r="I46" s="74">
        <f>E46-F46-G46-H46</f>
        <v>-4.762648257968866</v>
      </c>
    </row>
    <row r="47" spans="1:9" s="33" customFormat="1" ht="28.5" customHeight="1">
      <c r="A47" s="22"/>
      <c r="B47" s="22" t="s">
        <v>70</v>
      </c>
      <c r="C47" s="24" t="s">
        <v>71</v>
      </c>
      <c r="D47" s="16">
        <v>20</v>
      </c>
      <c r="E47" s="20">
        <v>0.16278724981467754</v>
      </c>
      <c r="F47" s="74"/>
      <c r="G47" s="74"/>
      <c r="H47" s="37">
        <v>0.35</v>
      </c>
      <c r="I47" s="37">
        <v>0.35</v>
      </c>
    </row>
    <row r="48" spans="1:9" s="33" customFormat="1" ht="12.75">
      <c r="A48" s="22"/>
      <c r="B48" s="35" t="s">
        <v>72</v>
      </c>
      <c r="C48" s="24" t="s">
        <v>73</v>
      </c>
      <c r="D48" s="16" t="s">
        <v>60</v>
      </c>
      <c r="E48" s="16" t="s">
        <v>60</v>
      </c>
      <c r="F48" s="74"/>
      <c r="G48" s="74"/>
      <c r="H48" s="37"/>
      <c r="I48" s="37"/>
    </row>
    <row r="49" spans="1:9" s="33" customFormat="1" ht="12.75">
      <c r="A49" s="22" t="s">
        <v>21</v>
      </c>
      <c r="B49" s="22" t="s">
        <v>74</v>
      </c>
      <c r="C49" s="24" t="s">
        <v>75</v>
      </c>
      <c r="D49" s="16">
        <v>5</v>
      </c>
      <c r="E49" s="20">
        <v>2.000926612305411</v>
      </c>
      <c r="F49" s="74">
        <f aca="true" t="shared" si="2" ref="F49:F52">E49/4</f>
        <v>0.5002316530763528</v>
      </c>
      <c r="G49" s="74">
        <v>1.25</v>
      </c>
      <c r="H49" s="37">
        <v>1.25</v>
      </c>
      <c r="I49" s="37">
        <v>1.25</v>
      </c>
    </row>
    <row r="50" spans="1:9" s="33" customFormat="1" ht="12.75">
      <c r="A50" s="22" t="s">
        <v>23</v>
      </c>
      <c r="B50" s="22" t="s">
        <v>76</v>
      </c>
      <c r="C50" s="24" t="s">
        <v>77</v>
      </c>
      <c r="D50" s="16">
        <v>10</v>
      </c>
      <c r="E50" s="20">
        <v>1.0852483320978503</v>
      </c>
      <c r="F50" s="74">
        <f t="shared" si="2"/>
        <v>0.2713120830244626</v>
      </c>
      <c r="G50" s="74">
        <v>0.9</v>
      </c>
      <c r="H50" s="37">
        <v>0.9</v>
      </c>
      <c r="I50" s="37">
        <v>0.9</v>
      </c>
    </row>
    <row r="51" spans="1:9" s="33" customFormat="1" ht="12.75">
      <c r="A51" s="22" t="s">
        <v>25</v>
      </c>
      <c r="B51" s="22" t="s">
        <v>78</v>
      </c>
      <c r="C51" s="24" t="s">
        <v>79</v>
      </c>
      <c r="D51" s="16">
        <v>40</v>
      </c>
      <c r="E51" s="20">
        <v>4.166901408450704</v>
      </c>
      <c r="F51" s="74">
        <f t="shared" si="2"/>
        <v>1.041725352112676</v>
      </c>
      <c r="G51" s="74">
        <v>5.95</v>
      </c>
      <c r="H51" s="37">
        <v>5.95</v>
      </c>
      <c r="I51" s="74">
        <f>E51-F51-G51-H51</f>
        <v>-8.774823943661973</v>
      </c>
    </row>
    <row r="52" spans="1:9" s="33" customFormat="1" ht="38.25">
      <c r="A52" s="36" t="s">
        <v>27</v>
      </c>
      <c r="B52" s="23" t="s">
        <v>80</v>
      </c>
      <c r="C52" s="24" t="s">
        <v>81</v>
      </c>
      <c r="D52" s="16">
        <v>30</v>
      </c>
      <c r="E52" s="20">
        <v>1.9500555967383244</v>
      </c>
      <c r="F52" s="74">
        <f t="shared" si="2"/>
        <v>0.4875138991845811</v>
      </c>
      <c r="G52" s="74">
        <v>1.5</v>
      </c>
      <c r="H52" s="37">
        <v>1.5</v>
      </c>
      <c r="I52" s="37">
        <v>1.5</v>
      </c>
    </row>
    <row r="53" spans="1:9" s="33" customFormat="1" ht="12.75">
      <c r="A53" s="37"/>
      <c r="B53" s="37"/>
      <c r="C53" s="37"/>
      <c r="D53" s="37"/>
      <c r="E53" s="20">
        <v>0.4521868050407709</v>
      </c>
      <c r="F53" s="74"/>
      <c r="G53" s="74">
        <v>0.75</v>
      </c>
      <c r="H53" s="37">
        <v>0.75</v>
      </c>
      <c r="I53" s="37"/>
    </row>
    <row r="54" spans="1:9" s="33" customFormat="1" ht="25.5">
      <c r="A54" s="22" t="s">
        <v>30</v>
      </c>
      <c r="B54" s="23" t="s">
        <v>85</v>
      </c>
      <c r="C54" s="24" t="s">
        <v>77</v>
      </c>
      <c r="D54" s="16"/>
      <c r="E54" s="20">
        <v>0.5245366938472942</v>
      </c>
      <c r="F54" s="74">
        <f>E54/4</f>
        <v>0.13113417346182354</v>
      </c>
      <c r="G54" s="74">
        <v>0.36</v>
      </c>
      <c r="H54" s="37">
        <v>0.36</v>
      </c>
      <c r="I54" s="74">
        <f>E54-F54-G54-H54</f>
        <v>-0.32659747961452934</v>
      </c>
    </row>
    <row r="55" spans="1:9" s="33" customFormat="1" ht="24.75" customHeight="1">
      <c r="A55" s="22" t="s">
        <v>32</v>
      </c>
      <c r="B55" s="23" t="s">
        <v>86</v>
      </c>
      <c r="C55" s="24" t="s">
        <v>87</v>
      </c>
      <c r="D55" s="16"/>
      <c r="E55" s="20">
        <v>0.028261675315048182</v>
      </c>
      <c r="F55" s="74"/>
      <c r="G55" s="74"/>
      <c r="H55" s="37"/>
      <c r="I55" s="37"/>
    </row>
    <row r="56" spans="1:9" s="33" customFormat="1" ht="12.75">
      <c r="A56" s="22" t="s">
        <v>88</v>
      </c>
      <c r="B56" s="23" t="s">
        <v>89</v>
      </c>
      <c r="C56" s="24" t="s">
        <v>90</v>
      </c>
      <c r="D56" s="16">
        <v>240</v>
      </c>
      <c r="E56" s="20">
        <v>0.00113046701260193</v>
      </c>
      <c r="F56" s="74">
        <f>E56/4</f>
        <v>0.0002826167531504825</v>
      </c>
      <c r="G56" s="74">
        <v>1.25</v>
      </c>
      <c r="H56" s="37">
        <v>1.25</v>
      </c>
      <c r="I56" s="37">
        <v>1.25</v>
      </c>
    </row>
    <row r="57" spans="1:9" s="33" customFormat="1" ht="12.75">
      <c r="A57" s="22" t="s">
        <v>82</v>
      </c>
      <c r="B57" s="22" t="s">
        <v>83</v>
      </c>
      <c r="C57" s="24" t="s">
        <v>84</v>
      </c>
      <c r="D57" s="16">
        <v>1</v>
      </c>
      <c r="E57" s="20">
        <v>0.186527057079318</v>
      </c>
      <c r="F57" s="74" t="e">
        <f>#REF!/4</f>
        <v>#REF!</v>
      </c>
      <c r="G57" s="74">
        <v>1.6</v>
      </c>
      <c r="H57" s="37">
        <v>1.6</v>
      </c>
      <c r="I57" s="37">
        <v>1.6</v>
      </c>
    </row>
    <row r="58" spans="1:9" s="33" customFormat="1" ht="25.5">
      <c r="A58" s="36" t="s">
        <v>91</v>
      </c>
      <c r="B58" s="23" t="s">
        <v>93</v>
      </c>
      <c r="C58" s="24" t="s">
        <v>94</v>
      </c>
      <c r="D58" s="16">
        <v>1</v>
      </c>
      <c r="E58" s="20">
        <v>1.0988139362490734</v>
      </c>
      <c r="F58" s="74" t="e">
        <f>#REF!/4</f>
        <v>#REF!</v>
      </c>
      <c r="G58" s="74">
        <v>0.63</v>
      </c>
      <c r="H58" s="37">
        <v>0.63</v>
      </c>
      <c r="I58" s="74" t="e">
        <f>#REF!-F58-G58-H58</f>
        <v>#REF!</v>
      </c>
    </row>
    <row r="59" spans="1:9" s="33" customFormat="1" ht="12.75">
      <c r="A59" s="36" t="s">
        <v>92</v>
      </c>
      <c r="B59" s="23" t="s">
        <v>96</v>
      </c>
      <c r="C59" s="24" t="s">
        <v>79</v>
      </c>
      <c r="D59" s="16">
        <v>5</v>
      </c>
      <c r="E59" s="20">
        <v>1.2909933283914008</v>
      </c>
      <c r="F59" s="74"/>
      <c r="G59" s="74">
        <v>0.6</v>
      </c>
      <c r="H59" s="37"/>
      <c r="I59" s="37">
        <v>0.6</v>
      </c>
    </row>
    <row r="60" spans="1:9" s="33" customFormat="1" ht="12.75">
      <c r="A60" s="36" t="s">
        <v>95</v>
      </c>
      <c r="B60" s="23" t="s">
        <v>98</v>
      </c>
      <c r="C60" s="24" t="s">
        <v>99</v>
      </c>
      <c r="D60" s="16">
        <v>58</v>
      </c>
      <c r="E60" s="20">
        <v>4.476649369903631</v>
      </c>
      <c r="F60" s="74"/>
      <c r="G60" s="74"/>
      <c r="H60" s="37"/>
      <c r="I60" s="37"/>
    </row>
    <row r="61" spans="1:9" s="33" customFormat="1" ht="28.5" customHeight="1">
      <c r="A61" s="22" t="s">
        <v>35</v>
      </c>
      <c r="B61" s="41" t="s">
        <v>43</v>
      </c>
      <c r="C61" s="41"/>
      <c r="D61" s="41"/>
      <c r="E61" s="74"/>
      <c r="F61" s="74"/>
      <c r="G61" s="74"/>
      <c r="H61" s="37"/>
      <c r="I61" s="37"/>
    </row>
    <row r="62" spans="1:9" s="33" customFormat="1" ht="25.5">
      <c r="A62" s="22" t="s">
        <v>36</v>
      </c>
      <c r="B62" s="23" t="s">
        <v>101</v>
      </c>
      <c r="C62" s="24" t="s">
        <v>102</v>
      </c>
      <c r="D62" s="16">
        <v>11.33</v>
      </c>
      <c r="E62" s="20">
        <v>5.0871015567086735</v>
      </c>
      <c r="F62" s="74"/>
      <c r="G62" s="74">
        <v>13.6</v>
      </c>
      <c r="H62" s="37"/>
      <c r="I62" s="37"/>
    </row>
    <row r="63" spans="1:14" s="33" customFormat="1" ht="18.75" customHeight="1">
      <c r="A63" s="22" t="s">
        <v>42</v>
      </c>
      <c r="B63" s="41" t="s">
        <v>43</v>
      </c>
      <c r="C63" s="41"/>
      <c r="D63" s="41"/>
      <c r="E63" s="20"/>
      <c r="F63" s="74"/>
      <c r="G63" s="74"/>
      <c r="H63" s="37"/>
      <c r="I63" s="37"/>
      <c r="L63" s="79"/>
      <c r="M63" s="79"/>
      <c r="N63" s="79"/>
    </row>
    <row r="64" spans="1:14" s="33" customFormat="1" ht="12.75">
      <c r="A64" s="22" t="s">
        <v>44</v>
      </c>
      <c r="B64" s="23" t="s">
        <v>103</v>
      </c>
      <c r="C64" s="24" t="s">
        <v>104</v>
      </c>
      <c r="D64" s="16">
        <v>50</v>
      </c>
      <c r="E64" s="20">
        <v>0.11756856931060045</v>
      </c>
      <c r="F64" s="74"/>
      <c r="G64" s="74">
        <f>E60/2</f>
        <v>2.2383246849518157</v>
      </c>
      <c r="H64" s="37">
        <v>2.25</v>
      </c>
      <c r="I64" s="37"/>
      <c r="L64" s="79"/>
      <c r="M64" s="79"/>
      <c r="N64" s="79"/>
    </row>
    <row r="65" spans="1:14" s="33" customFormat="1" ht="12.75">
      <c r="A65" s="22" t="s">
        <v>46</v>
      </c>
      <c r="B65" s="23" t="s">
        <v>105</v>
      </c>
      <c r="C65" s="24" t="s">
        <v>106</v>
      </c>
      <c r="D65" s="16"/>
      <c r="E65" s="20"/>
      <c r="F65" s="74"/>
      <c r="G65" s="74"/>
      <c r="H65" s="37"/>
      <c r="I65" s="37"/>
      <c r="L65" s="79"/>
      <c r="M65" s="79"/>
      <c r="N65" s="79"/>
    </row>
    <row r="66" spans="1:14" s="33" customFormat="1" ht="12.75">
      <c r="A66" s="22" t="s">
        <v>52</v>
      </c>
      <c r="B66" s="23" t="s">
        <v>107</v>
      </c>
      <c r="C66" s="24" t="s">
        <v>108</v>
      </c>
      <c r="D66" s="16">
        <v>9.435</v>
      </c>
      <c r="E66" s="20">
        <v>16.32394366197183</v>
      </c>
      <c r="F66" s="74"/>
      <c r="G66" s="74">
        <f>E62/2</f>
        <v>2.5435507783543367</v>
      </c>
      <c r="H66" s="37">
        <v>48.15</v>
      </c>
      <c r="I66" s="37"/>
      <c r="L66" s="79"/>
      <c r="M66" s="79"/>
      <c r="N66" s="79"/>
    </row>
    <row r="67" spans="1:14" s="33" customFormat="1" ht="25.5">
      <c r="A67" s="22" t="s">
        <v>57</v>
      </c>
      <c r="B67" s="23" t="s">
        <v>109</v>
      </c>
      <c r="C67" s="24" t="s">
        <v>102</v>
      </c>
      <c r="D67" s="16">
        <v>11.33</v>
      </c>
      <c r="E67" s="20">
        <v>8.224147516679022</v>
      </c>
      <c r="F67" s="74"/>
      <c r="G67" s="74">
        <f>E64/2</f>
        <v>0.05878428465530022</v>
      </c>
      <c r="H67" s="37">
        <v>48.59</v>
      </c>
      <c r="I67" s="37"/>
      <c r="L67" s="80"/>
      <c r="M67" s="79"/>
      <c r="N67" s="79"/>
    </row>
    <row r="68" spans="1:14" s="33" customFormat="1" ht="12.75">
      <c r="A68" s="22" t="s">
        <v>110</v>
      </c>
      <c r="B68" s="23" t="s">
        <v>111</v>
      </c>
      <c r="C68" s="24" t="s">
        <v>112</v>
      </c>
      <c r="D68" s="16">
        <v>10.33</v>
      </c>
      <c r="E68" s="20">
        <v>6.4549666419570055</v>
      </c>
      <c r="F68" s="74">
        <f aca="true" t="shared" si="3" ref="F68:F69">E66/4</f>
        <v>4.080985915492957</v>
      </c>
      <c r="G68" s="74">
        <v>6.25</v>
      </c>
      <c r="H68" s="37">
        <v>6.25</v>
      </c>
      <c r="I68" s="37">
        <v>6.25</v>
      </c>
      <c r="L68" s="79"/>
      <c r="M68" s="79"/>
      <c r="N68" s="79"/>
    </row>
    <row r="69" spans="1:14" s="33" customFormat="1" ht="12.75">
      <c r="A69" s="22" t="s">
        <v>113</v>
      </c>
      <c r="B69" s="23" t="s">
        <v>114</v>
      </c>
      <c r="C69" s="24" t="s">
        <v>115</v>
      </c>
      <c r="D69" s="16">
        <v>7</v>
      </c>
      <c r="E69" s="20">
        <v>5.01</v>
      </c>
      <c r="F69" s="74">
        <f t="shared" si="3"/>
        <v>2.0560368791697554</v>
      </c>
      <c r="G69" s="74">
        <v>5.31</v>
      </c>
      <c r="H69" s="37">
        <v>5.31</v>
      </c>
      <c r="I69" s="74">
        <f>E67-F69-G69-H69</f>
        <v>-4.451889362490733</v>
      </c>
      <c r="L69" s="79"/>
      <c r="M69" s="79"/>
      <c r="N69" s="79"/>
    </row>
    <row r="70" spans="1:9" s="33" customFormat="1" ht="12.75">
      <c r="A70" s="22"/>
      <c r="B70" s="23"/>
      <c r="C70" s="24"/>
      <c r="D70" s="16"/>
      <c r="E70" s="20"/>
      <c r="F70" s="74"/>
      <c r="G70" s="74"/>
      <c r="H70" s="37"/>
      <c r="I70" s="74"/>
    </row>
    <row r="71" spans="1:10" s="49" customFormat="1" ht="12.75">
      <c r="A71" s="42" t="s">
        <v>116</v>
      </c>
      <c r="B71" s="42"/>
      <c r="C71" s="42"/>
      <c r="D71" s="42"/>
      <c r="E71" s="76">
        <f>SUM(E42:E69)</f>
        <v>60.847157153447</v>
      </c>
      <c r="F71" s="76">
        <f>SUM(F41:F69)</f>
        <v>9.120325240919199</v>
      </c>
      <c r="G71" s="76">
        <f>SUM(G41:G69)</f>
        <v>60.42065974796145</v>
      </c>
      <c r="H71" s="77">
        <f>SUM(H41:H69)</f>
        <v>140.72</v>
      </c>
      <c r="I71" s="77">
        <f>SUM(I41:I69)+0.13</f>
        <v>-31.672573202372124</v>
      </c>
      <c r="J71" s="43"/>
    </row>
    <row r="72" spans="1:9" s="33" customFormat="1" ht="14.25" customHeight="1">
      <c r="A72" s="44" t="s">
        <v>117</v>
      </c>
      <c r="B72" s="45"/>
      <c r="C72" s="45"/>
      <c r="D72" s="46"/>
      <c r="E72" s="37"/>
      <c r="F72" s="74"/>
      <c r="G72" s="74"/>
      <c r="H72" s="37"/>
      <c r="I72" s="37"/>
    </row>
    <row r="73" spans="1:9" s="33" customFormat="1" ht="12.75">
      <c r="A73" s="22" t="s">
        <v>11</v>
      </c>
      <c r="B73" s="34" t="s">
        <v>118</v>
      </c>
      <c r="C73" s="81"/>
      <c r="D73" s="16"/>
      <c r="E73" s="16"/>
      <c r="F73" s="74"/>
      <c r="G73" s="74"/>
      <c r="H73" s="37"/>
      <c r="I73" s="37"/>
    </row>
    <row r="74" spans="1:10" s="33" customFormat="1" ht="12.75">
      <c r="A74" s="22" t="s">
        <v>13</v>
      </c>
      <c r="B74" s="22" t="s">
        <v>119</v>
      </c>
      <c r="C74" s="81" t="s">
        <v>120</v>
      </c>
      <c r="D74" s="16">
        <v>3199</v>
      </c>
      <c r="E74" s="62">
        <v>28.9230541211953</v>
      </c>
      <c r="F74" s="74">
        <f>E74/4</f>
        <v>7.230763530298825</v>
      </c>
      <c r="G74" s="74">
        <v>76.35</v>
      </c>
      <c r="H74" s="37">
        <v>76.35</v>
      </c>
      <c r="I74" s="37">
        <v>76.35</v>
      </c>
      <c r="J74" s="3"/>
    </row>
    <row r="75" spans="1:10" s="33" customFormat="1" ht="12.75">
      <c r="A75" s="22" t="s">
        <v>16</v>
      </c>
      <c r="B75" s="23" t="s">
        <v>121</v>
      </c>
      <c r="C75" s="81" t="s">
        <v>122</v>
      </c>
      <c r="D75" s="16"/>
      <c r="E75" s="62"/>
      <c r="F75" s="74"/>
      <c r="G75" s="74"/>
      <c r="H75" s="37"/>
      <c r="I75" s="37"/>
      <c r="J75" s="48"/>
    </row>
    <row r="76" spans="1:9" s="33" customFormat="1" ht="12.75">
      <c r="A76" s="22" t="s">
        <v>19</v>
      </c>
      <c r="B76" s="23" t="s">
        <v>123</v>
      </c>
      <c r="C76" s="81" t="s">
        <v>120</v>
      </c>
      <c r="D76" s="16">
        <v>3199</v>
      </c>
      <c r="E76" s="62">
        <v>1.51</v>
      </c>
      <c r="F76" s="74"/>
      <c r="G76" s="74">
        <v>25</v>
      </c>
      <c r="H76" s="74">
        <v>25</v>
      </c>
      <c r="I76" s="37"/>
    </row>
    <row r="77" spans="1:9" s="33" customFormat="1" ht="12.75">
      <c r="A77" s="22" t="s">
        <v>35</v>
      </c>
      <c r="B77" s="34" t="s">
        <v>124</v>
      </c>
      <c r="C77" s="81"/>
      <c r="D77" s="16"/>
      <c r="E77" s="16"/>
      <c r="F77" s="74"/>
      <c r="G77" s="74"/>
      <c r="H77" s="37"/>
      <c r="I77" s="37"/>
    </row>
    <row r="78" spans="1:9" s="33" customFormat="1" ht="36">
      <c r="A78" s="22"/>
      <c r="B78" s="23" t="s">
        <v>160</v>
      </c>
      <c r="C78" s="81" t="s">
        <v>161</v>
      </c>
      <c r="D78" s="16">
        <v>2008.4</v>
      </c>
      <c r="E78" s="62">
        <f>19762.56/1000</f>
        <v>19.76256</v>
      </c>
      <c r="F78" s="74"/>
      <c r="G78" s="74"/>
      <c r="H78" s="37"/>
      <c r="I78" s="37"/>
    </row>
    <row r="79" spans="1:9" s="49" customFormat="1" ht="12.75">
      <c r="A79" s="42" t="s">
        <v>127</v>
      </c>
      <c r="B79" s="42"/>
      <c r="C79" s="42"/>
      <c r="D79" s="42"/>
      <c r="E79" s="82">
        <f>SUM(E74:E78)</f>
        <v>50.195614121195305</v>
      </c>
      <c r="F79" s="76">
        <f>SUM(F74:F78)</f>
        <v>7.230763530298825</v>
      </c>
      <c r="G79" s="76">
        <f>SUM(G74:G78)</f>
        <v>101.35</v>
      </c>
      <c r="H79" s="77">
        <f>SUM(H74:H78)</f>
        <v>101.35</v>
      </c>
      <c r="I79" s="76">
        <f>SUM(I74:I78)</f>
        <v>76.35</v>
      </c>
    </row>
    <row r="80" spans="1:9" s="33" customFormat="1" ht="12.75">
      <c r="A80" s="50" t="s">
        <v>128</v>
      </c>
      <c r="B80" s="50"/>
      <c r="C80" s="50"/>
      <c r="D80" s="50"/>
      <c r="E80" s="82"/>
      <c r="F80" s="74"/>
      <c r="G80" s="74"/>
      <c r="H80" s="37"/>
      <c r="I80" s="37"/>
    </row>
    <row r="81" spans="1:9" s="33" customFormat="1" ht="25.5">
      <c r="A81" s="51">
        <v>1</v>
      </c>
      <c r="B81" s="22" t="s">
        <v>129</v>
      </c>
      <c r="C81" s="24" t="s">
        <v>162</v>
      </c>
      <c r="D81" s="16">
        <v>2598.8</v>
      </c>
      <c r="E81" s="83">
        <f>14033.52/1000</f>
        <v>14.033520000000001</v>
      </c>
      <c r="F81" s="74">
        <f>E81/4</f>
        <v>3.5083800000000003</v>
      </c>
      <c r="G81" s="74">
        <v>40.89</v>
      </c>
      <c r="H81" s="37">
        <v>40.89</v>
      </c>
      <c r="I81" s="37">
        <v>40.89</v>
      </c>
    </row>
    <row r="82" spans="1:9" s="33" customFormat="1" ht="25.5">
      <c r="A82" s="51">
        <v>2</v>
      </c>
      <c r="B82" s="22" t="s">
        <v>131</v>
      </c>
      <c r="C82" s="24" t="s">
        <v>163</v>
      </c>
      <c r="D82" s="52">
        <v>587.8</v>
      </c>
      <c r="E82" s="83">
        <f>D82*0.92*4/1000</f>
        <v>2.1631039999999997</v>
      </c>
      <c r="F82" s="74"/>
      <c r="G82" s="74">
        <f>E82/2</f>
        <v>1.0815519999999998</v>
      </c>
      <c r="I82" s="74">
        <f>E82-G82</f>
        <v>1.0815519999999998</v>
      </c>
    </row>
    <row r="83" spans="1:9" s="33" customFormat="1" ht="25.5">
      <c r="A83" s="51">
        <v>3</v>
      </c>
      <c r="B83" s="35" t="s">
        <v>133</v>
      </c>
      <c r="C83" s="24" t="s">
        <v>164</v>
      </c>
      <c r="D83" s="52">
        <f>3</f>
        <v>3</v>
      </c>
      <c r="E83" s="83">
        <f>900*3/1000</f>
        <v>2.7</v>
      </c>
      <c r="F83" s="74">
        <v>35</v>
      </c>
      <c r="G83" s="74">
        <v>35</v>
      </c>
      <c r="H83" s="37"/>
      <c r="I83" s="74">
        <v>20</v>
      </c>
    </row>
    <row r="84" spans="1:9" s="33" customFormat="1" ht="12.75">
      <c r="A84" s="51">
        <v>4</v>
      </c>
      <c r="B84" s="35" t="s">
        <v>135</v>
      </c>
      <c r="C84" s="53" t="s">
        <v>136</v>
      </c>
      <c r="D84" s="16">
        <v>2598.8</v>
      </c>
      <c r="E84" s="83">
        <f>27.44+3.74+14.34</f>
        <v>45.519999999999996</v>
      </c>
      <c r="F84" s="74">
        <f>E84/4</f>
        <v>11.379999999999999</v>
      </c>
      <c r="G84" s="74">
        <v>55.25</v>
      </c>
      <c r="H84" s="37">
        <v>55.25</v>
      </c>
      <c r="I84" s="74">
        <v>55.25</v>
      </c>
    </row>
    <row r="85" spans="1:10" s="49" customFormat="1" ht="12.75">
      <c r="A85" s="42" t="s">
        <v>137</v>
      </c>
      <c r="B85" s="42"/>
      <c r="C85" s="42"/>
      <c r="D85" s="42"/>
      <c r="E85" s="82">
        <f>E84+E83+E82+E81</f>
        <v>64.416624</v>
      </c>
      <c r="F85" s="76">
        <f>SUM(F81:F84)</f>
        <v>49.88838</v>
      </c>
      <c r="G85" s="76">
        <f>SUM(G81:G84)</f>
        <v>132.221552</v>
      </c>
      <c r="H85" s="77">
        <f>SUM(H81:H84)</f>
        <v>96.14</v>
      </c>
      <c r="I85" s="76">
        <f>SUM(I81:I84)</f>
        <v>117.221552</v>
      </c>
      <c r="J85" s="43"/>
    </row>
    <row r="86" spans="1:12" s="33" customFormat="1" ht="12.75">
      <c r="A86" s="42" t="s">
        <v>138</v>
      </c>
      <c r="B86" s="42"/>
      <c r="C86" s="42"/>
      <c r="D86" s="42"/>
      <c r="E86" s="43">
        <f>E38+64.42+50.2+61.12</f>
        <v>198.5113043478261</v>
      </c>
      <c r="F86" s="76">
        <f>F38+F71+F79+F85</f>
        <v>109.68946877121803</v>
      </c>
      <c r="G86" s="76">
        <f>G38+G71+G79+G85</f>
        <v>310.52014323676246</v>
      </c>
      <c r="H86" s="76">
        <f>H38+H71+H79+H85</f>
        <v>355.987931488801</v>
      </c>
      <c r="I86" s="76">
        <f>I38+I71+I79+I85</f>
        <v>161.89897879762788</v>
      </c>
      <c r="J86" s="84"/>
      <c r="K86" s="55"/>
      <c r="L86" s="3"/>
    </row>
    <row r="87" spans="1:9" s="33" customFormat="1" ht="12.75">
      <c r="A87" s="56" t="s">
        <v>139</v>
      </c>
      <c r="B87" s="56"/>
      <c r="C87" s="56"/>
      <c r="D87" s="56"/>
      <c r="E87" s="56"/>
      <c r="F87" s="74"/>
      <c r="G87" s="74"/>
      <c r="H87" s="37"/>
      <c r="I87" s="37"/>
    </row>
    <row r="88" spans="1:9" s="33" customFormat="1" ht="25.5">
      <c r="A88" s="51">
        <v>1</v>
      </c>
      <c r="B88" s="35" t="s">
        <v>140</v>
      </c>
      <c r="C88" s="51"/>
      <c r="D88" s="51" t="s">
        <v>60</v>
      </c>
      <c r="E88" s="72" t="s">
        <v>60</v>
      </c>
      <c r="F88" s="62" t="e">
        <f aca="true" t="shared" si="4" ref="F88:F89">E88/4</f>
        <v>#VALUE!</v>
      </c>
      <c r="G88" s="62">
        <v>156.55</v>
      </c>
      <c r="H88" s="22">
        <v>156.55</v>
      </c>
      <c r="I88" s="22">
        <v>156.55</v>
      </c>
    </row>
    <row r="89" spans="1:9" s="33" customFormat="1" ht="12.75">
      <c r="A89" s="51"/>
      <c r="B89" s="35" t="s">
        <v>141</v>
      </c>
      <c r="C89" s="51"/>
      <c r="D89" s="51" t="s">
        <v>60</v>
      </c>
      <c r="E89" s="72" t="s">
        <v>60</v>
      </c>
      <c r="F89" s="62" t="e">
        <f t="shared" si="4"/>
        <v>#VALUE!</v>
      </c>
      <c r="G89" s="62">
        <v>23.01</v>
      </c>
      <c r="H89" s="22">
        <v>23.01</v>
      </c>
      <c r="I89" s="22">
        <v>23.01</v>
      </c>
    </row>
    <row r="90" spans="1:10" s="49" customFormat="1" ht="25.5">
      <c r="A90" s="51"/>
      <c r="B90" s="57" t="s">
        <v>142</v>
      </c>
      <c r="C90" s="58"/>
      <c r="D90" s="46"/>
      <c r="E90" s="30"/>
      <c r="F90" s="76">
        <f>SUM(F88:F89)</f>
        <v>0</v>
      </c>
      <c r="G90" s="76">
        <v>179.54</v>
      </c>
      <c r="H90" s="76">
        <v>179.54</v>
      </c>
      <c r="I90" s="76">
        <v>179.54</v>
      </c>
      <c r="J90" s="43"/>
    </row>
    <row r="91" spans="1:9" s="33" customFormat="1" ht="25.5">
      <c r="A91" s="51">
        <v>2</v>
      </c>
      <c r="B91" s="35" t="s">
        <v>143</v>
      </c>
      <c r="C91" s="51" t="s">
        <v>120</v>
      </c>
      <c r="D91" s="52">
        <v>2598.8</v>
      </c>
      <c r="E91" s="16">
        <f>69.02-E92</f>
        <v>60.69712</v>
      </c>
      <c r="F91" s="62">
        <f>E91/4</f>
        <v>15.17428</v>
      </c>
      <c r="G91" s="62">
        <f>112286.41/1000</f>
        <v>112.28641</v>
      </c>
      <c r="H91" s="62">
        <v>112.29</v>
      </c>
      <c r="I91" s="62">
        <v>112.29</v>
      </c>
    </row>
    <row r="92" spans="1:14" s="33" customFormat="1" ht="12.75">
      <c r="A92" s="51"/>
      <c r="B92" s="35" t="s">
        <v>141</v>
      </c>
      <c r="C92" s="51"/>
      <c r="D92" s="52">
        <v>2598.8</v>
      </c>
      <c r="E92" s="16">
        <f>8322.88/1000</f>
        <v>8.32288</v>
      </c>
      <c r="F92" s="62" t="e">
        <f>#REF!/4</f>
        <v>#REF!</v>
      </c>
      <c r="G92" s="62">
        <v>3.47</v>
      </c>
      <c r="H92" s="62">
        <v>3.47</v>
      </c>
      <c r="I92" s="62">
        <v>3.47</v>
      </c>
      <c r="N92" s="79"/>
    </row>
    <row r="93" spans="1:14" s="33" customFormat="1" ht="12.75">
      <c r="A93" s="51"/>
      <c r="B93" s="57" t="s">
        <v>144</v>
      </c>
      <c r="C93" s="58"/>
      <c r="D93" s="52"/>
      <c r="E93" s="30">
        <f>69.02</f>
        <v>69.02</v>
      </c>
      <c r="F93" s="76">
        <f>SUM(F91:F92)</f>
        <v>15.17428</v>
      </c>
      <c r="G93" s="76">
        <v>115.75</v>
      </c>
      <c r="H93" s="76">
        <v>115.75</v>
      </c>
      <c r="I93" s="76">
        <v>115.75</v>
      </c>
      <c r="J93" s="43"/>
      <c r="N93" s="79"/>
    </row>
    <row r="94" spans="1:14" s="33" customFormat="1" ht="25.5">
      <c r="A94" s="51">
        <v>3</v>
      </c>
      <c r="B94" s="35" t="s">
        <v>145</v>
      </c>
      <c r="C94" s="24" t="s">
        <v>120</v>
      </c>
      <c r="D94" s="52">
        <v>2598.8</v>
      </c>
      <c r="E94" s="16">
        <f>16.52-E95</f>
        <v>14.553339999999999</v>
      </c>
      <c r="F94" s="62">
        <f>E94/4</f>
        <v>3.6383349999999997</v>
      </c>
      <c r="G94" s="62">
        <v>31.19</v>
      </c>
      <c r="H94" s="62">
        <v>31.19</v>
      </c>
      <c r="I94" s="62">
        <v>31.19</v>
      </c>
      <c r="N94" s="85"/>
    </row>
    <row r="95" spans="1:14" s="33" customFormat="1" ht="12.75">
      <c r="A95" s="51"/>
      <c r="B95" s="35" t="s">
        <v>141</v>
      </c>
      <c r="C95" s="24" t="s">
        <v>120</v>
      </c>
      <c r="D95" s="52">
        <v>2598.8</v>
      </c>
      <c r="E95" s="3">
        <f>1966.66/1000</f>
        <v>1.96666</v>
      </c>
      <c r="F95" s="62">
        <f>E92/4</f>
        <v>2.08072</v>
      </c>
      <c r="G95" s="62">
        <v>4.96</v>
      </c>
      <c r="H95" s="62">
        <v>4.96</v>
      </c>
      <c r="I95" s="62">
        <v>4.96</v>
      </c>
      <c r="N95" s="79"/>
    </row>
    <row r="96" spans="1:15" s="33" customFormat="1" ht="25.5">
      <c r="A96" s="51"/>
      <c r="B96" s="57" t="s">
        <v>146</v>
      </c>
      <c r="C96" s="59"/>
      <c r="D96" s="52"/>
      <c r="E96" s="30">
        <v>16.53</v>
      </c>
      <c r="F96" s="62">
        <f>SUM(F94:F95)</f>
        <v>5.719054999999999</v>
      </c>
      <c r="G96" s="62">
        <f>SUM(G94:G95)</f>
        <v>36.15</v>
      </c>
      <c r="H96" s="62">
        <f>SUM(H94:H95)</f>
        <v>36.15</v>
      </c>
      <c r="I96" s="62">
        <f>SUM(I94:I95)</f>
        <v>36.15</v>
      </c>
      <c r="J96" s="3"/>
      <c r="K96" s="55"/>
      <c r="N96" s="79"/>
      <c r="O96" s="79"/>
    </row>
    <row r="97" spans="1:15" s="33" customFormat="1" ht="12.75" customHeight="1">
      <c r="A97" s="86" t="s">
        <v>147</v>
      </c>
      <c r="B97" s="86"/>
      <c r="C97" s="86"/>
      <c r="D97" s="86"/>
      <c r="E97" s="87">
        <f>69.02+16.53</f>
        <v>85.55</v>
      </c>
      <c r="F97" s="88">
        <f>F90+F93+F96</f>
        <v>20.893335</v>
      </c>
      <c r="G97" s="88">
        <f>G90+G93+G96</f>
        <v>331.43999999999994</v>
      </c>
      <c r="H97" s="88">
        <f>H90+H93+H96</f>
        <v>331.43999999999994</v>
      </c>
      <c r="I97" s="88">
        <f>I90+I93+I96</f>
        <v>331.43999999999994</v>
      </c>
      <c r="J97" s="3"/>
      <c r="N97" s="79"/>
      <c r="O97" s="79"/>
    </row>
    <row r="98" spans="1:15" s="33" customFormat="1" ht="18.75" customHeight="1">
      <c r="A98" s="89" t="s">
        <v>148</v>
      </c>
      <c r="B98" s="89"/>
      <c r="C98" s="89"/>
      <c r="D98" s="89"/>
      <c r="E98" s="60">
        <f>E86+85.55</f>
        <v>284.0613043478261</v>
      </c>
      <c r="F98" s="90">
        <f>F86+F97</f>
        <v>130.58280377121804</v>
      </c>
      <c r="G98" s="90">
        <f>G86+G97</f>
        <v>641.9601432367624</v>
      </c>
      <c r="H98" s="90">
        <f>H86+H97</f>
        <v>687.4279314888009</v>
      </c>
      <c r="I98" s="90">
        <f>I86+I97</f>
        <v>493.3389787976278</v>
      </c>
      <c r="J98" s="3"/>
      <c r="K98" s="3"/>
      <c r="N98" s="85"/>
      <c r="O98" s="79"/>
    </row>
    <row r="99" spans="1:15" s="33" customFormat="1" ht="12.75" customHeight="1">
      <c r="A99" s="91" t="s">
        <v>149</v>
      </c>
      <c r="B99" s="91"/>
      <c r="C99" s="91"/>
      <c r="D99" s="91"/>
      <c r="E99" s="91"/>
      <c r="F99" s="74"/>
      <c r="G99" s="74"/>
      <c r="H99" s="37"/>
      <c r="I99" s="37"/>
      <c r="N99" s="79"/>
      <c r="O99" s="79"/>
    </row>
    <row r="100" spans="1:15" s="33" customFormat="1" ht="12.75">
      <c r="A100" s="22" t="s">
        <v>11</v>
      </c>
      <c r="B100" s="22" t="s">
        <v>150</v>
      </c>
      <c r="C100" s="51" t="s">
        <v>120</v>
      </c>
      <c r="D100" s="16"/>
      <c r="E100" s="52">
        <v>2598.8</v>
      </c>
      <c r="F100" s="74"/>
      <c r="G100" s="74"/>
      <c r="H100" s="37"/>
      <c r="I100" s="37"/>
      <c r="N100" s="79"/>
      <c r="O100" s="79"/>
    </row>
    <row r="101" spans="1:9" s="33" customFormat="1" ht="12.75">
      <c r="A101" s="22" t="s">
        <v>35</v>
      </c>
      <c r="B101" s="22" t="s">
        <v>152</v>
      </c>
      <c r="C101" s="51" t="s">
        <v>153</v>
      </c>
      <c r="D101" s="16"/>
      <c r="E101" s="83">
        <v>1</v>
      </c>
      <c r="F101" s="74"/>
      <c r="G101" s="74"/>
      <c r="H101" s="37"/>
      <c r="I101" s="37"/>
    </row>
    <row r="102" spans="1:9" ht="12.75">
      <c r="A102" s="17" t="s">
        <v>42</v>
      </c>
      <c r="B102" s="17" t="s">
        <v>154</v>
      </c>
      <c r="C102" s="27" t="s">
        <v>153</v>
      </c>
      <c r="D102" s="15"/>
      <c r="E102" s="83">
        <v>58</v>
      </c>
      <c r="F102" s="74"/>
      <c r="G102" s="74"/>
      <c r="H102" s="37"/>
      <c r="I102" s="37"/>
    </row>
    <row r="65536" ht="12.75"/>
  </sheetData>
  <sheetProtection selectLockedCells="1" selectUnlockedCells="1"/>
  <mergeCells count="33">
    <mergeCell ref="C2:E2"/>
    <mergeCell ref="C3:E3"/>
    <mergeCell ref="C4:E4"/>
    <mergeCell ref="A8:I8"/>
    <mergeCell ref="A9:I9"/>
    <mergeCell ref="A11:I11"/>
    <mergeCell ref="A13:A14"/>
    <mergeCell ref="B13:B14"/>
    <mergeCell ref="C13:C14"/>
    <mergeCell ref="D13:E13"/>
    <mergeCell ref="F13:F14"/>
    <mergeCell ref="G13:G14"/>
    <mergeCell ref="H13:H14"/>
    <mergeCell ref="I13:I14"/>
    <mergeCell ref="B16:E16"/>
    <mergeCell ref="B26:D26"/>
    <mergeCell ref="B29:D29"/>
    <mergeCell ref="A38:D38"/>
    <mergeCell ref="A39:D39"/>
    <mergeCell ref="B61:D61"/>
    <mergeCell ref="B63:D63"/>
    <mergeCell ref="A71:D71"/>
    <mergeCell ref="A79:D79"/>
    <mergeCell ref="A80:D80"/>
    <mergeCell ref="A85:D85"/>
    <mergeCell ref="A86:D86"/>
    <mergeCell ref="A87:E87"/>
    <mergeCell ref="A88:A90"/>
    <mergeCell ref="A91:A93"/>
    <mergeCell ref="A94:A96"/>
    <mergeCell ref="A97:D97"/>
    <mergeCell ref="A98:D98"/>
    <mergeCell ref="A99:E99"/>
  </mergeCells>
  <printOptions/>
  <pageMargins left="0.3541666666666667" right="0" top="0.19652777777777777" bottom="0.19652777777777777" header="0.5118055555555555" footer="0.5118055555555555"/>
  <pageSetup horizontalDpi="300" verticalDpi="300" orientation="portrait" paperSize="9"/>
  <rowBreaks count="2" manualBreakCount="2">
    <brk id="3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</dc:creator>
  <cp:keywords/>
  <dc:description/>
  <cp:lastModifiedBy>bux</cp:lastModifiedBy>
  <cp:lastPrinted>2015-04-06T05:27:56Z</cp:lastPrinted>
  <dcterms:created xsi:type="dcterms:W3CDTF">2010-12-14T10:21:47Z</dcterms:created>
  <dcterms:modified xsi:type="dcterms:W3CDTF">2015-04-06T05:59:51Z</dcterms:modified>
  <cp:category/>
  <cp:version/>
  <cp:contentType/>
  <cp:contentStatus/>
</cp:coreProperties>
</file>