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<sst xmlns="http://schemas.openxmlformats.org/spreadsheetml/2006/main" count="41" uniqueCount="41">
  <si>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Размещение оборудования Пиранья</t>
  </si>
  <si>
    <t xml:space="preserve">Взносы в ПФР </t>
  </si>
  <si>
    <t>Консультационные услуги по теплобезопасности.</t>
  </si>
  <si>
    <t>налоги</t>
  </si>
  <si>
    <t>Зарплата персонала</t>
  </si>
  <si>
    <t>Услуги банка</t>
  </si>
  <si>
    <t>Итого содержание жилья</t>
  </si>
  <si>
    <t>Всего доходов</t>
  </si>
  <si>
    <t>Охрана</t>
  </si>
  <si>
    <t>ФСС</t>
  </si>
  <si>
    <t>Размещение оборудования Томгейт</t>
  </si>
  <si>
    <t>Доходы</t>
  </si>
  <si>
    <t xml:space="preserve">Расходы </t>
  </si>
  <si>
    <t>канцтовары</t>
  </si>
  <si>
    <t>подготовка к отопительному сезону</t>
  </si>
  <si>
    <t>непредвиденные расходы</t>
  </si>
  <si>
    <t>за месяц</t>
  </si>
  <si>
    <t>за год с учетом отпускных и замещений на время отпуска</t>
  </si>
  <si>
    <t>электрик</t>
  </si>
  <si>
    <t>дворник</t>
  </si>
  <si>
    <t>сантехник</t>
  </si>
  <si>
    <t>уборщик</t>
  </si>
  <si>
    <t>Итого текущий ремонт</t>
  </si>
  <si>
    <t>Всего расходов</t>
  </si>
  <si>
    <t>месяц</t>
  </si>
  <si>
    <t>год</t>
  </si>
  <si>
    <t>всего</t>
  </si>
  <si>
    <t>Содержание жилья жилые  5396,7*10р/кв.м</t>
  </si>
  <si>
    <t>Содержание жилья нежилые 609,4*8р/кв.м</t>
  </si>
  <si>
    <t>Приобретение светильников в подъезды</t>
  </si>
  <si>
    <t>поверка прибора учета тепловой энергии</t>
  </si>
  <si>
    <t>председатель</t>
  </si>
  <si>
    <t>Минимальный налог УСНО за 2012г.</t>
  </si>
  <si>
    <t>услуги бухгалтерии</t>
  </si>
  <si>
    <t>Плата за уборку подъездов 5396,7*1,20р/кв.м</t>
  </si>
  <si>
    <t>Смета на 2013 год. Проект</t>
  </si>
  <si>
    <t>Мытье стен (281+265+505+484+383)*50</t>
  </si>
  <si>
    <t>Вывоз снега</t>
  </si>
  <si>
    <t>Очистка козырьков</t>
  </si>
  <si>
    <t>Благоустройство придомовой территории</t>
  </si>
  <si>
    <t>Текущий ремонт (5396,7)*4р/кв.м. 8мес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</si>
</sst>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m\-yy"/>
    <numFmt numFmtId="165" formatCode="#,##0.00&quot;р.&quot;"/>
    <numFmt numFmtId="166" formatCode="dd\ mmm\ yy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</numFmts>
  <fonts count="8">
    <font>
      <sz val="10"/>
      <name val="Arial Cyr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indexed="8"/>
      <name val="Arial Cyr"/>
      <family val="0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MS Sans Serif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5" fontId="0" fillId="0" borderId="1" xfId="0" applyNumberFormat="1" applyFont="1" applyFill="1" applyBorder="1" applyAlignment="1">
      <alignment/>
    </xf>
    <xf numFmtId="165" fontId="3" fillId="0" borderId="1" xfId="34" applyNumberFormat="1" applyFont="1" applyFill="1" applyBorder="1" applyAlignment="1">
      <alignment horizontal="right" wrapText="1"/>
      <protection/>
    </xf>
    <xf numFmtId="0" fontId="2" fillId="0" borderId="1" xfId="34" applyFont="1" applyFill="1" applyBorder="1" applyAlignment="1">
      <alignment horizontal="right" wrapText="1"/>
      <protection/>
    </xf>
    <xf numFmtId="0" fontId="2" fillId="0" borderId="1" xfId="31" applyFont="1" applyFill="1" applyBorder="1" applyAlignment="1">
      <alignment horizontal="right" wrapText="1"/>
      <protection/>
    </xf>
    <xf numFmtId="0" fontId="4" fillId="0" borderId="1" xfId="0" applyFont="1" applyFill="1" applyBorder="1" applyAlignment="1">
      <alignment horizontal="right"/>
    </xf>
    <xf numFmtId="0" fontId="6" fillId="0" borderId="2" xfId="34" applyFont="1" applyFill="1" applyBorder="1" applyAlignment="1">
      <alignment horizontal="left" wrapText="1"/>
      <protection/>
    </xf>
    <xf numFmtId="0" fontId="0" fillId="0" borderId="1" xfId="0" applyFont="1" applyFill="1" applyBorder="1" applyAlignment="1">
      <alignment horizontal="right"/>
    </xf>
    <xf numFmtId="0" fontId="2" fillId="0" borderId="1" xfId="34" applyFont="1" applyFill="1" applyBorder="1" applyAlignment="1">
      <alignment horizontal="right" wrapText="1"/>
      <protection/>
    </xf>
    <xf numFmtId="165" fontId="0" fillId="0" borderId="1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/>
    </xf>
    <xf numFmtId="165" fontId="6" fillId="0" borderId="4" xfId="30" applyNumberFormat="1" applyFont="1" applyFill="1" applyBorder="1" applyAlignment="1">
      <alignment horizontal="right" wrapText="1"/>
      <protection/>
    </xf>
    <xf numFmtId="165" fontId="4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justify"/>
    </xf>
    <xf numFmtId="165" fontId="0" fillId="0" borderId="2" xfId="0" applyNumberFormat="1" applyFill="1" applyBorder="1" applyAlignment="1">
      <alignment/>
    </xf>
    <xf numFmtId="0" fontId="6" fillId="0" borderId="5" xfId="34" applyFont="1" applyFill="1" applyBorder="1" applyAlignment="1">
      <alignment horizontal="left" wrapText="1"/>
      <protection/>
    </xf>
    <xf numFmtId="0" fontId="6" fillId="0" borderId="5" xfId="34" applyFont="1" applyFill="1" applyBorder="1" applyAlignment="1">
      <alignment horizontal="right" wrapText="1"/>
      <protection/>
    </xf>
    <xf numFmtId="0" fontId="5" fillId="0" borderId="6" xfId="34" applyFont="1" applyFill="1" applyBorder="1" applyAlignment="1">
      <alignment horizontal="left" wrapText="1"/>
      <protection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justify"/>
    </xf>
    <xf numFmtId="165" fontId="4" fillId="0" borderId="8" xfId="0" applyNumberFormat="1" applyFont="1" applyFill="1" applyBorder="1" applyAlignment="1">
      <alignment/>
    </xf>
    <xf numFmtId="0" fontId="3" fillId="0" borderId="9" xfId="34" applyFont="1" applyFill="1" applyBorder="1" applyAlignment="1">
      <alignment horizontal="left" wrapText="1"/>
      <protection/>
    </xf>
    <xf numFmtId="165" fontId="4" fillId="0" borderId="10" xfId="0" applyNumberFormat="1" applyFont="1" applyFill="1" applyBorder="1" applyAlignment="1">
      <alignment/>
    </xf>
    <xf numFmtId="0" fontId="3" fillId="0" borderId="11" xfId="34" applyFont="1" applyFill="1" applyBorder="1" applyAlignment="1">
      <alignment horizontal="left" wrapText="1"/>
      <protection/>
    </xf>
    <xf numFmtId="165" fontId="3" fillId="0" borderId="12" xfId="34" applyNumberFormat="1" applyFont="1" applyFill="1" applyBorder="1" applyAlignment="1">
      <alignment horizontal="right" wrapText="1"/>
      <protection/>
    </xf>
    <xf numFmtId="165" fontId="4" fillId="0" borderId="13" xfId="0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0" fontId="6" fillId="0" borderId="6" xfId="34" applyFont="1" applyFill="1" applyBorder="1" applyAlignment="1">
      <alignment horizontal="left" wrapText="1"/>
      <protection/>
    </xf>
    <xf numFmtId="0" fontId="6" fillId="0" borderId="7" xfId="34" applyFont="1" applyFill="1" applyBorder="1" applyAlignment="1">
      <alignment horizontal="right" wrapText="1"/>
      <protection/>
    </xf>
    <xf numFmtId="165" fontId="7" fillId="0" borderId="8" xfId="0" applyNumberFormat="1" applyFont="1" applyFill="1" applyBorder="1" applyAlignment="1">
      <alignment/>
    </xf>
    <xf numFmtId="0" fontId="2" fillId="0" borderId="9" xfId="34" applyFont="1" applyFill="1" applyBorder="1" applyAlignment="1">
      <alignment horizontal="left" wrapText="1"/>
      <protection/>
    </xf>
    <xf numFmtId="165" fontId="1" fillId="0" borderId="10" xfId="0" applyNumberFormat="1" applyFont="1" applyFill="1" applyBorder="1" applyAlignment="1">
      <alignment/>
    </xf>
    <xf numFmtId="0" fontId="2" fillId="0" borderId="9" xfId="31" applyFont="1" applyFill="1" applyBorder="1" applyAlignment="1">
      <alignment horizontal="left" wrapText="1"/>
      <protection/>
    </xf>
    <xf numFmtId="165" fontId="0" fillId="0" borderId="10" xfId="0" applyNumberFormat="1" applyFont="1" applyFill="1" applyBorder="1" applyAlignment="1">
      <alignment/>
    </xf>
    <xf numFmtId="0" fontId="3" fillId="0" borderId="11" xfId="34" applyFont="1" applyFill="1" applyBorder="1" applyAlignment="1">
      <alignment horizontal="left" wrapText="1"/>
      <protection/>
    </xf>
    <xf numFmtId="0" fontId="3" fillId="0" borderId="12" xfId="34" applyFont="1" applyFill="1" applyBorder="1" applyAlignment="1">
      <alignment horizontal="right" wrapText="1"/>
      <protection/>
    </xf>
    <xf numFmtId="165" fontId="0" fillId="0" borderId="13" xfId="0" applyNumberFormat="1" applyFill="1" applyBorder="1" applyAlignment="1">
      <alignment/>
    </xf>
    <xf numFmtId="0" fontId="6" fillId="0" borderId="2" xfId="34" applyFont="1" applyFill="1" applyBorder="1" applyAlignment="1">
      <alignment horizontal="right" wrapText="1"/>
      <protection/>
    </xf>
    <xf numFmtId="165" fontId="4" fillId="0" borderId="2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65" fontId="0" fillId="0" borderId="12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/>
    </xf>
    <xf numFmtId="0" fontId="3" fillId="0" borderId="14" xfId="34" applyFont="1" applyFill="1" applyBorder="1" applyAlignment="1">
      <alignment horizontal="left" wrapText="1"/>
      <protection/>
    </xf>
    <xf numFmtId="0" fontId="3" fillId="0" borderId="14" xfId="34" applyFont="1" applyFill="1" applyBorder="1" applyAlignment="1">
      <alignment horizontal="right" wrapText="1"/>
      <protection/>
    </xf>
    <xf numFmtId="165" fontId="4" fillId="0" borderId="14" xfId="0" applyNumberFormat="1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65" fontId="4" fillId="0" borderId="16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left"/>
    </xf>
    <xf numFmtId="165" fontId="4" fillId="0" borderId="17" xfId="0" applyNumberFormat="1" applyFont="1" applyFill="1" applyBorder="1" applyAlignment="1">
      <alignment/>
    </xf>
    <xf numFmtId="0" fontId="6" fillId="0" borderId="18" xfId="34" applyFont="1" applyFill="1" applyBorder="1" applyAlignment="1">
      <alignment horizontal="left" wrapText="1"/>
      <protection/>
    </xf>
    <xf numFmtId="165" fontId="6" fillId="0" borderId="19" xfId="30" applyNumberFormat="1" applyFont="1" applyFill="1" applyBorder="1" applyAlignment="1">
      <alignment horizontal="right" wrapText="1"/>
      <protection/>
    </xf>
    <xf numFmtId="0" fontId="5" fillId="0" borderId="9" xfId="34" applyFont="1" applyFill="1" applyBorder="1" applyAlignment="1">
      <alignment horizontal="left" wrapText="1"/>
      <protection/>
    </xf>
    <xf numFmtId="165" fontId="4" fillId="0" borderId="17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left"/>
    </xf>
    <xf numFmtId="0" fontId="2" fillId="0" borderId="9" xfId="34" applyFont="1" applyFill="1" applyBorder="1" applyAlignment="1">
      <alignment horizontal="left" wrapText="1"/>
      <protection/>
    </xf>
    <xf numFmtId="0" fontId="6" fillId="0" borderId="11" xfId="34" applyFont="1" applyFill="1" applyBorder="1" applyAlignment="1">
      <alignment horizontal="left" wrapText="1"/>
      <protection/>
    </xf>
    <xf numFmtId="0" fontId="6" fillId="0" borderId="12" xfId="34" applyFont="1" applyFill="1" applyBorder="1" applyAlignment="1">
      <alignment horizontal="right" wrapText="1"/>
      <protection/>
    </xf>
    <xf numFmtId="0" fontId="3" fillId="0" borderId="20" xfId="34" applyFont="1" applyFill="1" applyBorder="1" applyAlignment="1">
      <alignment horizontal="left" wrapText="1"/>
      <protection/>
    </xf>
    <xf numFmtId="0" fontId="3" fillId="0" borderId="21" xfId="34" applyFont="1" applyFill="1" applyBorder="1" applyAlignment="1">
      <alignment horizontal="right" wrapText="1"/>
      <protection/>
    </xf>
    <xf numFmtId="165" fontId="4" fillId="0" borderId="0" xfId="0" applyNumberFormat="1" applyFont="1" applyFill="1" applyBorder="1" applyAlignment="1">
      <alignment/>
    </xf>
    <xf numFmtId="165" fontId="6" fillId="0" borderId="0" xfId="30" applyNumberFormat="1" applyFont="1" applyFill="1" applyBorder="1" applyAlignment="1">
      <alignment horizontal="right" wrapText="1"/>
      <protection/>
    </xf>
    <xf numFmtId="165" fontId="6" fillId="0" borderId="22" xfId="30" applyNumberFormat="1" applyFont="1" applyFill="1" applyBorder="1" applyAlignment="1">
      <alignment horizontal="right" wrapText="1"/>
      <protection/>
    </xf>
    <xf numFmtId="165" fontId="6" fillId="0" borderId="1" xfId="30" applyNumberFormat="1" applyFont="1" applyFill="1" applyBorder="1" applyAlignment="1">
      <alignment horizontal="right" wrapText="1"/>
      <protection/>
    </xf>
    <xf numFmtId="0" fontId="4" fillId="0" borderId="0" xfId="0" applyFont="1" applyFill="1" applyAlignment="1">
      <alignment horizontal="center"/>
    </xf>
  </cellXfs>
  <cellStyles count="36">
    <cellStyle name="Normal" xfId="0"/>
    <cellStyle name="Currency" xfId="15"/>
    <cellStyle name="Currency [0]" xfId="16"/>
    <cellStyle name="Денежный [0]_доходы" xfId="17"/>
    <cellStyle name="Денежный [0]_Лист1" xfId="18"/>
    <cellStyle name="Денежный [0]_Лист2" xfId="19"/>
    <cellStyle name="Денежный [0]_Лист4" xfId="20"/>
    <cellStyle name="Денежный [0]_отчет" xfId="21"/>
    <cellStyle name="Денежный [0]_расходы" xfId="22"/>
    <cellStyle name="Денежный_доходы" xfId="23"/>
    <cellStyle name="Денежный_Лист1" xfId="24"/>
    <cellStyle name="Денежный_Лист2" xfId="25"/>
    <cellStyle name="Денежный_Лист4" xfId="26"/>
    <cellStyle name="Денежный_отчет" xfId="27"/>
    <cellStyle name="Денежный_расходы" xfId="28"/>
    <cellStyle name="Обычный_Доходы" xfId="29"/>
    <cellStyle name="Обычный_Лист1" xfId="30"/>
    <cellStyle name="Обычный_Лист2" xfId="31"/>
    <cellStyle name="Обычный_Лист4" xfId="32"/>
    <cellStyle name="Обычный_отчет" xfId="33"/>
    <cellStyle name="Обычный_расходы" xfId="34"/>
    <cellStyle name="Percent" xfId="35"/>
    <cellStyle name="Comma" xfId="36"/>
    <cellStyle name="Comma [0]" xfId="37"/>
    <cellStyle name="Финансовый [0]_доходы" xfId="38"/>
    <cellStyle name="Финансовый [0]_Лист1" xfId="39"/>
    <cellStyle name="Финансовый [0]_Лист2" xfId="40"/>
    <cellStyle name="Финансовый [0]_Лист4" xfId="41"/>
    <cellStyle name="Финансовый [0]_отчет" xfId="42"/>
    <cellStyle name="Финансовый [0]_расходы" xfId="43"/>
    <cellStyle name="Финансовый_доходы" xfId="44"/>
    <cellStyle name="Финансовый_Лист1" xfId="45"/>
    <cellStyle name="Финансовый_Лист2" xfId="46"/>
    <cellStyle name="Финансовый_Лист4" xfId="47"/>
    <cellStyle name="Финансовый_отчет" xfId="48"/>
    <cellStyle name="Финансовый_расходы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0">
      <selection activeCell="A37" sqref="A37"/>
    </sheetView>
  </sheetViews>
  <sheetFormatPr defaultColWidth="9.00390625" defaultRowHeight="12.75"/>
  <cols>
    <col min="1" max="1" width="56.875" style="4" customWidth="1"/>
    <col min="2" max="2" width="13.375" style="5" bestFit="1" customWidth="1"/>
    <col min="3" max="3" width="19.625" style="4" customWidth="1"/>
    <col min="4" max="4" width="14.00390625" style="4" customWidth="1"/>
    <col min="5" max="5" width="27.25390625" style="4" customWidth="1"/>
    <col min="6" max="6" width="17.00390625" style="4" customWidth="1"/>
    <col min="7" max="16384" width="9.125" style="4" customWidth="1"/>
  </cols>
  <sheetData>
    <row r="1" spans="1:5" s="1" customFormat="1" ht="12.75">
      <c r="A1" s="78" t="s">
        <v>35</v>
      </c>
      <c r="B1" s="78"/>
      <c r="C1" s="78"/>
      <c r="D1" s="78"/>
      <c r="E1" s="4"/>
    </row>
    <row r="3" spans="1:4" ht="13.5" thickBot="1">
      <c r="A3" s="20" t="s">
        <v>12</v>
      </c>
      <c r="B3" s="20"/>
      <c r="C3" s="21"/>
      <c r="D3" s="22"/>
    </row>
    <row r="4" spans="1:4" ht="51">
      <c r="A4" s="25" t="s">
        <v>4</v>
      </c>
      <c r="B4" s="26" t="s">
        <v>16</v>
      </c>
      <c r="C4" s="27" t="s">
        <v>17</v>
      </c>
      <c r="D4" s="28">
        <f>SUM(C5:C9)</f>
        <v>437710</v>
      </c>
    </row>
    <row r="5" spans="1:4" ht="12.75">
      <c r="A5" s="29" t="s">
        <v>31</v>
      </c>
      <c r="B5" s="7">
        <v>7800</v>
      </c>
      <c r="C5" s="7">
        <f>B5*13*1.3</f>
        <v>131820</v>
      </c>
      <c r="D5" s="30"/>
    </row>
    <row r="6" spans="1:4" ht="12.75">
      <c r="A6" s="29" t="s">
        <v>18</v>
      </c>
      <c r="B6" s="7">
        <v>4100</v>
      </c>
      <c r="C6" s="7">
        <f>B6*13*1.3</f>
        <v>69290</v>
      </c>
      <c r="D6" s="30"/>
    </row>
    <row r="7" spans="1:9" s="1" customFormat="1" ht="12.75">
      <c r="A7" s="29" t="s">
        <v>19</v>
      </c>
      <c r="B7" s="7">
        <v>4400</v>
      </c>
      <c r="C7" s="7">
        <f>B7*13*1.3</f>
        <v>74360</v>
      </c>
      <c r="D7" s="30"/>
      <c r="E7" s="4"/>
      <c r="F7" s="4"/>
      <c r="G7" s="4"/>
      <c r="H7" s="4"/>
      <c r="I7" s="4"/>
    </row>
    <row r="8" spans="1:9" s="3" customFormat="1" ht="12.75">
      <c r="A8" s="29" t="s">
        <v>20</v>
      </c>
      <c r="B8" s="7">
        <v>5500</v>
      </c>
      <c r="C8" s="7">
        <f>B8*13*1.3</f>
        <v>92950</v>
      </c>
      <c r="D8" s="30"/>
      <c r="E8" s="4"/>
      <c r="F8" s="4"/>
      <c r="G8" s="4"/>
      <c r="H8" s="4"/>
      <c r="I8" s="4"/>
    </row>
    <row r="9" spans="1:9" s="3" customFormat="1" ht="13.5" thickBot="1">
      <c r="A9" s="31" t="s">
        <v>21</v>
      </c>
      <c r="B9" s="32">
        <v>4100</v>
      </c>
      <c r="C9" s="7">
        <f>B9*13*1.3</f>
        <v>69290</v>
      </c>
      <c r="D9" s="33"/>
      <c r="E9" s="4"/>
      <c r="F9" s="4"/>
      <c r="G9" s="4"/>
      <c r="H9" s="4"/>
      <c r="I9" s="4"/>
    </row>
    <row r="10" spans="1:4" s="2" customFormat="1" ht="12.75">
      <c r="A10" s="35" t="s">
        <v>3</v>
      </c>
      <c r="B10" s="36"/>
      <c r="C10" s="36"/>
      <c r="D10" s="37">
        <f>SUM(D11:D13)</f>
        <v>123417.42</v>
      </c>
    </row>
    <row r="11" spans="1:4" ht="12.75">
      <c r="A11" s="38" t="s">
        <v>1</v>
      </c>
      <c r="B11" s="8"/>
      <c r="C11" s="8"/>
      <c r="D11" s="39">
        <f>D4*0.2</f>
        <v>87542</v>
      </c>
    </row>
    <row r="12" spans="1:4" ht="12.75">
      <c r="A12" s="40" t="s">
        <v>9</v>
      </c>
      <c r="B12" s="9"/>
      <c r="C12" s="9"/>
      <c r="D12" s="41">
        <f>D4*0.002</f>
        <v>875.4200000000001</v>
      </c>
    </row>
    <row r="13" spans="1:4" ht="13.5" thickBot="1">
      <c r="A13" s="42" t="s">
        <v>32</v>
      </c>
      <c r="B13" s="43"/>
      <c r="C13" s="43"/>
      <c r="D13" s="44">
        <v>35000</v>
      </c>
    </row>
    <row r="14" spans="1:4" ht="12.75">
      <c r="A14" s="56"/>
      <c r="B14" s="57"/>
      <c r="C14" s="57"/>
      <c r="D14" s="58"/>
    </row>
    <row r="15" spans="1:4" ht="13.5" thickBot="1">
      <c r="A15" s="72" t="s">
        <v>33</v>
      </c>
      <c r="B15" s="73"/>
      <c r="C15" s="57"/>
      <c r="D15" s="74">
        <v>60000</v>
      </c>
    </row>
    <row r="16" spans="1:5" s="2" customFormat="1" ht="12.75">
      <c r="A16" s="49" t="s">
        <v>5</v>
      </c>
      <c r="B16" s="59"/>
      <c r="C16" s="60"/>
      <c r="D16" s="61">
        <v>14000</v>
      </c>
      <c r="E16" s="4"/>
    </row>
    <row r="17" spans="1:5" s="1" customFormat="1" ht="12.75">
      <c r="A17" s="62" t="s">
        <v>13</v>
      </c>
      <c r="B17" s="15"/>
      <c r="C17" s="19"/>
      <c r="D17" s="63">
        <v>2000</v>
      </c>
      <c r="E17" s="4"/>
    </row>
    <row r="18" spans="1:5" s="2" customFormat="1" ht="12.75">
      <c r="A18" s="62" t="s">
        <v>8</v>
      </c>
      <c r="B18" s="15"/>
      <c r="C18" s="19"/>
      <c r="D18" s="63">
        <v>60000</v>
      </c>
      <c r="E18" s="4"/>
    </row>
    <row r="19" spans="1:4" ht="12.75">
      <c r="A19" s="64" t="s">
        <v>2</v>
      </c>
      <c r="B19" s="16"/>
      <c r="C19" s="19"/>
      <c r="D19" s="65">
        <v>3500</v>
      </c>
    </row>
    <row r="20" spans="1:4" ht="12.75">
      <c r="A20" s="64" t="s">
        <v>38</v>
      </c>
      <c r="B20" s="77"/>
      <c r="C20" s="19"/>
      <c r="D20" s="76">
        <v>15000</v>
      </c>
    </row>
    <row r="21" spans="1:4" ht="12.75">
      <c r="A21" s="64" t="s">
        <v>37</v>
      </c>
      <c r="B21" s="75"/>
      <c r="C21" s="19"/>
      <c r="D21" s="76">
        <v>20000</v>
      </c>
    </row>
    <row r="22" spans="1:5" s="3" customFormat="1" ht="12.75">
      <c r="A22" s="66" t="s">
        <v>14</v>
      </c>
      <c r="B22" s="17"/>
      <c r="C22" s="19"/>
      <c r="D22" s="67">
        <v>25000</v>
      </c>
      <c r="E22" s="4"/>
    </row>
    <row r="23" spans="1:5" s="3" customFormat="1" ht="12.75">
      <c r="A23" s="66" t="s">
        <v>29</v>
      </c>
      <c r="B23" s="17"/>
      <c r="C23" s="19"/>
      <c r="D23" s="67">
        <v>10000</v>
      </c>
      <c r="E23" s="4"/>
    </row>
    <row r="24" spans="1:5" s="3" customFormat="1" ht="12.75">
      <c r="A24" s="66" t="s">
        <v>30</v>
      </c>
      <c r="B24" s="17"/>
      <c r="C24" s="19"/>
      <c r="D24" s="67">
        <v>6000</v>
      </c>
      <c r="E24" s="4"/>
    </row>
    <row r="25" spans="1:5" s="3" customFormat="1" ht="12.75">
      <c r="A25" s="66" t="s">
        <v>15</v>
      </c>
      <c r="B25" s="17"/>
      <c r="C25" s="19"/>
      <c r="D25" s="67">
        <v>20000</v>
      </c>
      <c r="E25" s="4"/>
    </row>
    <row r="26" spans="1:4" ht="12.75">
      <c r="A26" s="68" t="s">
        <v>6</v>
      </c>
      <c r="B26" s="18"/>
      <c r="C26" s="10"/>
      <c r="D26" s="67">
        <f>SUM(D15:D25)+D10+D4</f>
        <v>796627.4199999999</v>
      </c>
    </row>
    <row r="27" spans="1:4" ht="12.75">
      <c r="A27" s="68"/>
      <c r="B27" s="18"/>
      <c r="C27" s="10"/>
      <c r="D27" s="67"/>
    </row>
    <row r="28" spans="1:4" ht="12.75">
      <c r="A28" s="52" t="s">
        <v>39</v>
      </c>
      <c r="B28" s="12"/>
      <c r="C28" s="12"/>
      <c r="D28" s="41">
        <v>50000</v>
      </c>
    </row>
    <row r="29" spans="1:4" ht="12.75">
      <c r="A29" s="69" t="s">
        <v>36</v>
      </c>
      <c r="B29" s="6"/>
      <c r="C29" s="13"/>
      <c r="D29" s="41">
        <f>(281+265+505+484+383)*50</f>
        <v>95900</v>
      </c>
    </row>
    <row r="30" spans="1:4" ht="13.5" thickBot="1">
      <c r="A30" s="70" t="s">
        <v>22</v>
      </c>
      <c r="B30" s="71"/>
      <c r="C30" s="71"/>
      <c r="D30" s="33">
        <f>SUM(D28:D29)</f>
        <v>145900</v>
      </c>
    </row>
    <row r="31" spans="1:4" ht="12.75">
      <c r="A31" s="23" t="s">
        <v>23</v>
      </c>
      <c r="B31" s="24"/>
      <c r="C31" s="24"/>
      <c r="D31" s="34">
        <f>D26+D30</f>
        <v>942527.4199999999</v>
      </c>
    </row>
    <row r="32" spans="1:4" ht="13.5" thickBot="1">
      <c r="A32" s="11"/>
      <c r="B32" s="45"/>
      <c r="C32" s="45"/>
      <c r="D32" s="46"/>
    </row>
    <row r="33" spans="1:4" ht="12.75">
      <c r="A33" s="49" t="s">
        <v>11</v>
      </c>
      <c r="B33" s="50" t="s">
        <v>24</v>
      </c>
      <c r="C33" s="50" t="s">
        <v>25</v>
      </c>
      <c r="D33" s="51" t="s">
        <v>26</v>
      </c>
    </row>
    <row r="34" spans="1:4" ht="12.75">
      <c r="A34" s="52" t="s">
        <v>27</v>
      </c>
      <c r="B34" s="14">
        <f>C34/12</f>
        <v>53967</v>
      </c>
      <c r="C34" s="14">
        <f>5396.7*10*12</f>
        <v>647604</v>
      </c>
      <c r="D34" s="41">
        <f>5396.7*10*12</f>
        <v>647604</v>
      </c>
    </row>
    <row r="35" spans="1:4" ht="12.75">
      <c r="A35" s="52" t="s">
        <v>28</v>
      </c>
      <c r="B35" s="14">
        <f>C35/12</f>
        <v>4875.2</v>
      </c>
      <c r="C35" s="14">
        <f>609.4*8*12</f>
        <v>58502.399999999994</v>
      </c>
      <c r="D35" s="41">
        <f>609.4*8*12</f>
        <v>58502.399999999994</v>
      </c>
    </row>
    <row r="36" spans="1:4" ht="12.75">
      <c r="A36" s="52" t="s">
        <v>40</v>
      </c>
      <c r="B36" s="14">
        <f>C36/8</f>
        <v>21586.8</v>
      </c>
      <c r="C36" s="14">
        <f>(5396.7)*4*8</f>
        <v>172694.4</v>
      </c>
      <c r="D36" s="41">
        <f>(5396.7)*4*8</f>
        <v>172694.4</v>
      </c>
    </row>
    <row r="37" spans="1:4" ht="12.75">
      <c r="A37" s="52" t="s">
        <v>34</v>
      </c>
      <c r="B37" s="14">
        <f>5396.7*1.2</f>
        <v>6476.04</v>
      </c>
      <c r="C37" s="14">
        <f>B37*12</f>
        <v>77712.48</v>
      </c>
      <c r="D37" s="41">
        <f>C37</f>
        <v>77712.48</v>
      </c>
    </row>
    <row r="38" spans="1:4" ht="12.75">
      <c r="A38" s="52" t="s">
        <v>0</v>
      </c>
      <c r="B38" s="14">
        <v>450</v>
      </c>
      <c r="C38" s="14">
        <f>450*12</f>
        <v>5400</v>
      </c>
      <c r="D38" s="41">
        <f>450*12</f>
        <v>5400</v>
      </c>
    </row>
    <row r="39" spans="1:4" ht="13.5" thickBot="1">
      <c r="A39" s="53" t="s">
        <v>10</v>
      </c>
      <c r="B39" s="54">
        <v>1000</v>
      </c>
      <c r="C39" s="54">
        <v>12000</v>
      </c>
      <c r="D39" s="55">
        <v>12000</v>
      </c>
    </row>
    <row r="40" spans="1:4" ht="12.75">
      <c r="A40" s="47" t="s">
        <v>7</v>
      </c>
      <c r="B40" s="48"/>
      <c r="C40" s="48"/>
      <c r="D40" s="34">
        <f>SUM(D34:D39)</f>
        <v>973913.28</v>
      </c>
    </row>
  </sheetData>
  <mergeCells count="1">
    <mergeCell ref="A1:D1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vvv</cp:lastModifiedBy>
  <cp:lastPrinted>2013-02-28T11:58:03Z</cp:lastPrinted>
  <dcterms:created xsi:type="dcterms:W3CDTF">2007-02-07T09:29:46Z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