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9090"/>
  </bookViews>
  <sheets>
    <sheet name="2012" sheetId="2" r:id="rId1"/>
  </sheets>
  <definedNames>
    <definedName name="_xlnm.Print_Area" localSheetId="0">'2012'!$A$1:$O$102</definedName>
  </definedNames>
  <calcPr calcId="144525"/>
</workbook>
</file>

<file path=xl/calcChain.xml><?xml version="1.0" encoding="utf-8"?>
<calcChain xmlns="http://schemas.openxmlformats.org/spreadsheetml/2006/main">
  <c r="M67" i="2" l="1"/>
  <c r="M49" i="2"/>
  <c r="L85" i="2"/>
  <c r="I14" i="2"/>
  <c r="L52" i="2"/>
  <c r="C21" i="2"/>
  <c r="M72" i="2"/>
  <c r="L76" i="2" l="1"/>
  <c r="M58" i="2"/>
  <c r="G33" i="2"/>
  <c r="L51" i="2" l="1"/>
  <c r="I11" i="2"/>
  <c r="E20" i="2"/>
  <c r="G20" i="2"/>
  <c r="I20" i="2"/>
  <c r="E14" i="2"/>
  <c r="G14" i="2"/>
  <c r="C22" i="2"/>
  <c r="C13" i="2"/>
  <c r="E11" i="2"/>
  <c r="G11" i="2"/>
  <c r="E23" i="2"/>
  <c r="G23" i="2"/>
  <c r="I23" i="2"/>
  <c r="C26" i="2"/>
  <c r="C17" i="2"/>
  <c r="E18" i="2"/>
  <c r="G18" i="2"/>
  <c r="J18" i="2"/>
  <c r="K18" i="2"/>
  <c r="L18" i="2"/>
  <c r="M18" i="2"/>
  <c r="N18" i="2"/>
  <c r="G27" i="2"/>
  <c r="I18" i="2" l="1"/>
  <c r="I9" i="2"/>
  <c r="L86" i="2"/>
  <c r="C25" i="2"/>
  <c r="C24" i="2"/>
  <c r="C18" i="2"/>
  <c r="C23" i="2"/>
  <c r="C14" i="2"/>
  <c r="C15" i="2"/>
  <c r="L41" i="2" l="1"/>
  <c r="L59" i="2" l="1"/>
  <c r="L55" i="2"/>
  <c r="L45" i="2"/>
  <c r="L40" i="2"/>
  <c r="C8" i="2"/>
  <c r="C20" i="2"/>
  <c r="C19" i="2"/>
  <c r="G28" i="2"/>
  <c r="C16" i="2"/>
  <c r="C11" i="2"/>
  <c r="C10" i="2"/>
  <c r="N9" i="2"/>
  <c r="N27" i="2" s="1"/>
  <c r="M9" i="2"/>
  <c r="M27" i="2" s="1"/>
  <c r="L9" i="2"/>
  <c r="L27" i="2" s="1"/>
  <c r="K9" i="2"/>
  <c r="K27" i="2" s="1"/>
  <c r="J9" i="2"/>
  <c r="J27" i="2" s="1"/>
  <c r="G9" i="2"/>
  <c r="E9" i="2"/>
  <c r="M87" i="2" s="1"/>
  <c r="C9" i="2"/>
  <c r="M78" i="2" s="1"/>
  <c r="M39" i="2"/>
  <c r="M38" i="2" s="1"/>
  <c r="M54" i="2"/>
  <c r="M88" i="2" l="1"/>
  <c r="L87" i="2"/>
  <c r="G30" i="2"/>
  <c r="G29" i="2"/>
  <c r="J28" i="2"/>
  <c r="L28" i="2"/>
  <c r="M28" i="2"/>
  <c r="N28" i="2"/>
  <c r="L90" i="2"/>
  <c r="L84" i="2"/>
  <c r="L88" i="2" s="1"/>
  <c r="L81" i="2"/>
  <c r="L80" i="2"/>
  <c r="M79" i="2"/>
  <c r="L79" i="2"/>
  <c r="L77" i="2"/>
  <c r="L75" i="2"/>
  <c r="L74" i="2"/>
  <c r="L73" i="2"/>
  <c r="L72" i="2"/>
  <c r="L71" i="2"/>
  <c r="L70" i="2"/>
  <c r="L69" i="2"/>
  <c r="L68" i="2"/>
  <c r="L67" i="2"/>
  <c r="L66" i="2"/>
  <c r="M65" i="2"/>
  <c r="L65" i="2"/>
  <c r="L64" i="2"/>
  <c r="M63" i="2"/>
  <c r="L63" i="2"/>
  <c r="L62" i="2"/>
  <c r="L61" i="2"/>
  <c r="M60" i="2"/>
  <c r="L60" i="2"/>
  <c r="L58" i="2"/>
  <c r="M57" i="2"/>
  <c r="L57" i="2"/>
  <c r="L56" i="2"/>
  <c r="L54" i="2"/>
  <c r="M53" i="2"/>
  <c r="L53" i="2"/>
  <c r="L50" i="2"/>
  <c r="L49" i="2"/>
  <c r="L48" i="2"/>
  <c r="M47" i="2"/>
  <c r="L47" i="2"/>
  <c r="L46" i="2"/>
  <c r="M44" i="2"/>
  <c r="M43" i="2" s="1"/>
  <c r="M82" i="2" s="1"/>
  <c r="L44" i="2"/>
  <c r="L43" i="2"/>
  <c r="L42" i="2"/>
  <c r="L39" i="2"/>
  <c r="L38" i="2"/>
  <c r="E27" i="2"/>
  <c r="E28" i="2" s="1"/>
  <c r="E29" i="2" s="1"/>
  <c r="L78" i="2"/>
  <c r="L82" i="2" l="1"/>
  <c r="E33" i="2"/>
  <c r="N31" i="2"/>
  <c r="I27" i="2"/>
  <c r="C33" i="2"/>
  <c r="I33" i="2" s="1"/>
  <c r="C27" i="2" l="1"/>
  <c r="I28" i="2"/>
  <c r="C28" i="2" s="1"/>
  <c r="C29" i="2" s="1"/>
  <c r="E30" i="2" s="1"/>
  <c r="G31" i="2" s="1"/>
</calcChain>
</file>

<file path=xl/sharedStrings.xml><?xml version="1.0" encoding="utf-8"?>
<sst xmlns="http://schemas.openxmlformats.org/spreadsheetml/2006/main" count="174" uniqueCount="142">
  <si>
    <t>Отчет</t>
  </si>
  <si>
    <t>Содержание</t>
  </si>
  <si>
    <t>Тек. ремонт</t>
  </si>
  <si>
    <t>Кап. ремонт</t>
  </si>
  <si>
    <t>ООО "Новые Телесистемы-ТВ"</t>
  </si>
  <si>
    <t>ОАО "ВымпелКом"</t>
  </si>
  <si>
    <t>Тариф</t>
  </si>
  <si>
    <t>№</t>
  </si>
  <si>
    <t>Статья расходов</t>
  </si>
  <si>
    <t>Расшифровка затрат</t>
  </si>
  <si>
    <t>Тариф по факту, руб./м2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</si>
  <si>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</si>
  <si>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</si>
  <si>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</si>
  <si>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</si>
  <si>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</si>
  <si>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Согласно Акта</t>
  </si>
  <si>
    <t>2.</t>
  </si>
  <si>
    <t>2.1.</t>
  </si>
  <si>
    <t>2.2.</t>
  </si>
  <si>
    <t>3.</t>
  </si>
  <si>
    <t>3.1.</t>
  </si>
  <si>
    <t>4.</t>
  </si>
  <si>
    <t>4.2.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</si>
  <si>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</si>
  <si>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</si>
  <si>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</si>
  <si>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</si>
  <si>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</si>
  <si>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</si>
  <si>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</si>
  <si>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</si>
  <si>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</si>
  <si>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</si>
  <si>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</si>
  <si>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</si>
  <si>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</si>
  <si>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</si>
  <si>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</si>
  <si>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</si>
  <si>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</si>
  <si>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</si>
  <si>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</si>
  <si>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</si>
  <si>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</si>
  <si>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</si>
  <si>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</si>
  <si>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</si>
  <si>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</si>
  <si>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</si>
  <si>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</si>
  <si>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</si>
  <si>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</si>
  <si>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</si>
  <si>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</si>
  <si>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</si>
  <si>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</si>
  <si>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</si>
  <si>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</si>
  <si>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</si>
  <si>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</si>
  <si>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</si>
  <si>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</si>
  <si>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</si>
  <si>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</si>
  <si>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</si>
  <si>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t>0,5 часа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</si>
  <si>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</si>
  <si>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1 час</t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</si>
  <si>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</si>
  <si>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</si>
  <si>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</si>
  <si>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</si>
  <si>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</si>
  <si>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</si>
  <si>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</si>
  <si>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</si>
  <si>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</si>
  <si>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</si>
  <si>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</si>
  <si>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</si>
  <si>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</si>
  <si>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</si>
  <si>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</si>
  <si>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</si>
  <si>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</si>
  <si>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</si>
  <si>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Работа Мастера, слесарей-сантехников, электрогазосварщика, электриков. Списание материалов и инструментов. Доставка материалов и инструментов. Спецодежда.</t>
  </si>
  <si>
    <t>Работа Мастера, плотников, кровельщика-жестянщика. Списание материалов и инструментов. Доставка материалов и инструментов. Спецодежда.</t>
  </si>
  <si>
    <t>12.5.</t>
  </si>
  <si>
    <t>Доставка квитанций</t>
  </si>
  <si>
    <t>Расходы по содержанию УК 10%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</si>
  <si>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</si>
  <si>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</si>
  <si>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</si>
  <si>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</si>
  <si>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</si>
  <si>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>ООО "Спектр СБ"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</si>
  <si>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</si>
  <si>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</si>
  <si>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</si>
  <si>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</si>
  <si>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</si>
  <si>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</si>
  <si>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</si>
  <si>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</si>
  <si>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</si>
  <si>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</si>
  <si>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Дератизация подвальных помещений. Комплексные меры по уничтожению грызунов (крыс, мышей, полёвок и др.), 23.04.2012 г., 13.12.2012 г.</t>
  </si>
  <si>
    <t>4.1.</t>
  </si>
  <si>
    <t>4.3.</t>
  </si>
  <si>
    <t>Среднеэкспл. площадь, м2</t>
  </si>
  <si>
    <r>
      <t xml:space="preserve">Оплата за излишне потребленное тепло за 2012 г.  </t>
    </r>
    <r>
      <rPr>
        <b/>
        <u/>
        <sz val="8"/>
        <rFont val="Arial"/>
        <family val="2"/>
        <charset val="204"/>
      </rPr>
      <t>В том числе:</t>
    </r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</si>
  <si>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</si>
  <si>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</si>
  <si>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</si>
  <si>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</si>
  <si>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Отчет принят:</t>
  </si>
  <si>
    <t>Рекомендация:</t>
  </si>
  <si>
    <t>_____________________/___________________/</t>
  </si>
  <si>
    <t>Уборка лестничных клеток</t>
  </si>
  <si>
    <t>Уборка придомовой территории, косьба травы</t>
  </si>
  <si>
    <t>Услуги по сбору платежей. ООО "Олди-Т"</t>
  </si>
  <si>
    <t>Сумма расхода, руб./год</t>
  </si>
  <si>
    <t>Расходы по содержанию УК 10% от начисления "текущий ремонт общего имущества".</t>
  </si>
  <si>
    <t>Работа бухгалтера по работе с населением (прием документов о собственности, внесение изменений в лицевых счетах, передача изменений на ВЦ, Энергосбыт, ТГК-11, Водоконал; заключение и ведение договоров с собственниками нежилых помещений, провайдерами, начисление собственникам нежилых помещений и провайдерам)</t>
  </si>
  <si>
    <t>Работа кассира по приему платежей населения</t>
  </si>
  <si>
    <t>Работа паспортного стола</t>
  </si>
  <si>
    <t>Работа отдела ПТО: техический надзор, технические осмотры, планирование, расчет стоимости работ (калькуляций, смет), их приемка и учет; проверка объема планируемых и фактически выполненных работ; выезд на объект проведения текущего и капитального ремонта; составление отчетов по жилому фонду (тех.характеристики, составление схем систем отопления, ХГВС, электроснабжения и т.п.), в том числе для предоставления в Администрацию; подготовка документов на проведение капитального ремонта по ФЗ-185; работа с подрядчиками по дефектным ведомостям, сметам, объемам выполненных работ; подготовка документов и составление ежегодного отчета по выполненным работам по содержанию и ремонту общего имущества многоквартирного дома</t>
  </si>
  <si>
    <t>Работа ночного диспетчера - 3 чел.: прием аварийных заявок с 17.30 до 08.30 ч., взаимодействие с аварийной службой, с поставщиками коммунальных услуг, контроль выполнения заявки</t>
  </si>
  <si>
    <t>Работа диспетчера по приему заявок населения по ВДО</t>
  </si>
  <si>
    <t>Работа диспетчера по приему заявок населения по КЭ</t>
  </si>
  <si>
    <t>по адресу: г. Томск, пер. Ботанический, д. 5</t>
  </si>
  <si>
    <t>Монтаж трубопровода системы водоотведения в подвале (подъезд № 2)</t>
  </si>
  <si>
    <t>ОАО "Ростелеком Томск"</t>
  </si>
  <si>
    <t>Установка доводчика на тамбурную дверь, п.1, 2</t>
  </si>
  <si>
    <t>Замена доводчика на входной металлической двери, п. 2</t>
  </si>
  <si>
    <t>Работа МТЗ 82 (щетка). Уборка дворовой территории от снега и наледи. Акт № 71 от 30.04.2012 г. ООО "Автомобилист"</t>
  </si>
  <si>
    <t>Работа погрузчика фронтального В 138. Уборка дворовой территории от снега и наледи. Акт № 49 от 31.03.2012 г. ООО "Автомобилист"</t>
  </si>
  <si>
    <t>0,25 часа</t>
  </si>
  <si>
    <t>Транспортные услуги фронтального погрузчика. Акт № 489 от 23.11.2012 г. ООО "ТрансТорг"</t>
  </si>
  <si>
    <t>установить тариф на содержание общего имущества 6,50 руб./кв.м.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</si>
</sst>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13" fillId="0" borderId="2" xfId="1" applyNumberFormat="1" applyFont="1" applyFill="1" applyBorder="1" applyAlignment="1">
      <alignment horizontal="right" vertical="center"/>
    </xf>
    <xf numFmtId="2" fontId="13" fillId="0" borderId="4" xfId="1" applyNumberFormat="1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9" fillId="4" borderId="1" xfId="1" applyFont="1" applyFill="1" applyBorder="1" applyAlignment="1">
      <alignment horizontal="left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2" fontId="7" fillId="0" borderId="3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zoomScaleNormal="100" workbookViewId="0">
      <selection activeCell="B35" sqref="B35:I35"/>
    </sheetView>
  </sheetViews>
  <sheetFormatPr defaultRowHeight="11.25" x14ac:dyDescent="0.2"/>
  <cols>
    <col min="1" max="1" width="6" style="1" customWidth="1"/>
    <col min="2" max="2" width="42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10.5703125" style="1" customWidth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8" ht="15.75" x14ac:dyDescent="0.25">
      <c r="A2" s="120" t="s">
        <v>98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8" ht="15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8" ht="12" x14ac:dyDescent="0.2">
      <c r="A4" s="121" t="s">
        <v>132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8" x14ac:dyDescent="0.2">
      <c r="J5" s="30"/>
      <c r="K5" s="2"/>
      <c r="L5" s="42"/>
    </row>
    <row r="6" spans="1:18" ht="12" x14ac:dyDescent="0.2">
      <c r="J6" s="122" t="s">
        <v>85</v>
      </c>
      <c r="K6" s="122"/>
      <c r="L6" s="122"/>
      <c r="M6" s="122"/>
      <c r="N6" s="122"/>
    </row>
    <row r="7" spans="1:18" x14ac:dyDescent="0.2">
      <c r="A7" s="123" t="s">
        <v>95</v>
      </c>
      <c r="B7" s="124"/>
      <c r="C7" s="125" t="s">
        <v>1</v>
      </c>
      <c r="D7" s="125"/>
      <c r="E7" s="125" t="s">
        <v>2</v>
      </c>
      <c r="F7" s="125"/>
      <c r="G7" s="126" t="s">
        <v>3</v>
      </c>
      <c r="H7" s="127"/>
      <c r="I7" s="56" t="s">
        <v>78</v>
      </c>
      <c r="J7" s="56" t="s">
        <v>79</v>
      </c>
      <c r="K7" s="56" t="s">
        <v>80</v>
      </c>
      <c r="L7" s="56" t="s">
        <v>81</v>
      </c>
      <c r="M7" s="56" t="s">
        <v>82</v>
      </c>
      <c r="N7" s="56" t="s">
        <v>83</v>
      </c>
      <c r="O7" s="54"/>
      <c r="P7" s="54"/>
    </row>
    <row r="8" spans="1:18" ht="12.75" customHeight="1" x14ac:dyDescent="0.2">
      <c r="A8" s="128" t="s">
        <v>56</v>
      </c>
      <c r="B8" s="129"/>
      <c r="C8" s="110">
        <f>SUM(I8)</f>
        <v>-126649.87</v>
      </c>
      <c r="D8" s="130"/>
      <c r="E8" s="110">
        <v>-219893.6</v>
      </c>
      <c r="F8" s="130"/>
      <c r="G8" s="110">
        <v>141302.78</v>
      </c>
      <c r="H8" s="111"/>
      <c r="I8" s="57">
        <v>-126649.87</v>
      </c>
      <c r="J8" s="63">
        <v>0</v>
      </c>
      <c r="K8" s="57">
        <v>0</v>
      </c>
      <c r="L8" s="63">
        <v>0</v>
      </c>
      <c r="M8" s="57">
        <v>0</v>
      </c>
      <c r="N8" s="63">
        <v>0</v>
      </c>
      <c r="O8" s="55"/>
      <c r="P8" s="55"/>
    </row>
    <row r="9" spans="1:18" ht="12.75" x14ac:dyDescent="0.2">
      <c r="A9" s="131" t="s">
        <v>69</v>
      </c>
      <c r="B9" s="131"/>
      <c r="C9" s="132">
        <f>SUM(I9)</f>
        <v>112014.83</v>
      </c>
      <c r="D9" s="133"/>
      <c r="E9" s="132">
        <f>SUM(E10,E11,E14)</f>
        <v>129225.60000000001</v>
      </c>
      <c r="F9" s="133"/>
      <c r="G9" s="132">
        <f>SUM(G10,G11,G14)</f>
        <v>27899.759999999998</v>
      </c>
      <c r="H9" s="134"/>
      <c r="I9" s="58">
        <f>SUM(I10,I11,I14)</f>
        <v>112014.83</v>
      </c>
      <c r="J9" s="62">
        <f>SUM(J10)</f>
        <v>11415</v>
      </c>
      <c r="K9" s="58">
        <f t="shared" ref="K9:N9" si="0">SUM(K10)</f>
        <v>0</v>
      </c>
      <c r="L9" s="62">
        <f t="shared" si="0"/>
        <v>47059.74</v>
      </c>
      <c r="M9" s="58">
        <f t="shared" si="0"/>
        <v>0</v>
      </c>
      <c r="N9" s="62">
        <f t="shared" si="0"/>
        <v>6708</v>
      </c>
      <c r="O9" s="55"/>
      <c r="P9" s="55"/>
      <c r="R9" s="4"/>
    </row>
    <row r="10" spans="1:18" x14ac:dyDescent="0.2">
      <c r="A10" s="112" t="s">
        <v>72</v>
      </c>
      <c r="B10" s="113"/>
      <c r="C10" s="110">
        <f>SUM(I10)</f>
        <v>104549.35</v>
      </c>
      <c r="D10" s="111"/>
      <c r="E10" s="110">
        <v>129225.60000000001</v>
      </c>
      <c r="F10" s="111"/>
      <c r="G10" s="110">
        <v>27899.759999999998</v>
      </c>
      <c r="H10" s="111"/>
      <c r="I10" s="57">
        <v>104549.35</v>
      </c>
      <c r="J10" s="57">
        <v>11415</v>
      </c>
      <c r="K10" s="57">
        <v>0</v>
      </c>
      <c r="L10" s="57">
        <v>47059.74</v>
      </c>
      <c r="M10" s="57">
        <v>0</v>
      </c>
      <c r="N10" s="57">
        <v>6708</v>
      </c>
      <c r="O10" s="55"/>
      <c r="P10" s="55"/>
      <c r="R10" s="4"/>
    </row>
    <row r="11" spans="1:18" x14ac:dyDescent="0.2">
      <c r="A11" s="112" t="s">
        <v>73</v>
      </c>
      <c r="B11" s="113"/>
      <c r="C11" s="110">
        <f t="shared" ref="C11:C21" si="1">SUM(I11)</f>
        <v>0</v>
      </c>
      <c r="D11" s="111"/>
      <c r="E11" s="110">
        <f>SUM(E12:F13)</f>
        <v>0</v>
      </c>
      <c r="F11" s="111"/>
      <c r="G11" s="110">
        <f>SUM(G12:H13)</f>
        <v>0</v>
      </c>
      <c r="H11" s="111"/>
      <c r="I11" s="57">
        <f>SUM(I12:I13)</f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5"/>
      <c r="P11" s="55"/>
      <c r="R11" s="4"/>
    </row>
    <row r="12" spans="1:18" x14ac:dyDescent="0.2">
      <c r="A12" s="96"/>
      <c r="B12" s="97"/>
      <c r="C12" s="114">
        <v>0</v>
      </c>
      <c r="D12" s="115"/>
      <c r="E12" s="114">
        <v>0</v>
      </c>
      <c r="F12" s="115"/>
      <c r="G12" s="114">
        <v>0</v>
      </c>
      <c r="H12" s="115"/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5"/>
      <c r="P12" s="55"/>
      <c r="R12" s="4"/>
    </row>
    <row r="13" spans="1:18" x14ac:dyDescent="0.2">
      <c r="A13" s="96"/>
      <c r="B13" s="97"/>
      <c r="C13" s="114">
        <f t="shared" ref="C13" si="2">SUM(I13)</f>
        <v>0</v>
      </c>
      <c r="D13" s="115"/>
      <c r="E13" s="114">
        <v>0</v>
      </c>
      <c r="F13" s="115"/>
      <c r="G13" s="114">
        <v>0</v>
      </c>
      <c r="H13" s="115"/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5"/>
      <c r="P13" s="55"/>
      <c r="R13" s="4"/>
    </row>
    <row r="14" spans="1:18" x14ac:dyDescent="0.2">
      <c r="A14" s="112" t="s">
        <v>74</v>
      </c>
      <c r="B14" s="113"/>
      <c r="C14" s="110">
        <f>SUM(I14)</f>
        <v>7465.4800000000005</v>
      </c>
      <c r="D14" s="111"/>
      <c r="E14" s="110">
        <f>SUM(E15:F17)</f>
        <v>0</v>
      </c>
      <c r="F14" s="111"/>
      <c r="G14" s="110">
        <f>SUM(G15:H17)</f>
        <v>0</v>
      </c>
      <c r="H14" s="111"/>
      <c r="I14" s="57">
        <f>SUM(I15:I17)</f>
        <v>7465.4800000000005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5"/>
      <c r="P14" s="55"/>
      <c r="R14" s="4"/>
    </row>
    <row r="15" spans="1:18" x14ac:dyDescent="0.2">
      <c r="A15" s="96" t="s">
        <v>4</v>
      </c>
      <c r="B15" s="97"/>
      <c r="C15" s="114">
        <f t="shared" ref="C15" si="3">SUM(I15)</f>
        <v>2536.59</v>
      </c>
      <c r="D15" s="115"/>
      <c r="E15" s="114">
        <v>0</v>
      </c>
      <c r="F15" s="115"/>
      <c r="G15" s="114">
        <v>0</v>
      </c>
      <c r="H15" s="115"/>
      <c r="I15" s="59">
        <v>2536.59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5"/>
      <c r="P15" s="55"/>
      <c r="R15" s="4"/>
    </row>
    <row r="16" spans="1:18" x14ac:dyDescent="0.2">
      <c r="A16" s="96" t="s">
        <v>5</v>
      </c>
      <c r="B16" s="97"/>
      <c r="C16" s="114">
        <f t="shared" si="1"/>
        <v>3600</v>
      </c>
      <c r="D16" s="115"/>
      <c r="E16" s="114">
        <v>0</v>
      </c>
      <c r="F16" s="115"/>
      <c r="G16" s="114">
        <v>0</v>
      </c>
      <c r="H16" s="115"/>
      <c r="I16" s="59">
        <v>3600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5"/>
      <c r="P16" s="55"/>
      <c r="R16" s="4"/>
    </row>
    <row r="17" spans="1:18" x14ac:dyDescent="0.2">
      <c r="A17" s="96" t="s">
        <v>134</v>
      </c>
      <c r="B17" s="97"/>
      <c r="C17" s="114">
        <f t="shared" ref="C17" si="4">SUM(I17)</f>
        <v>1328.89</v>
      </c>
      <c r="D17" s="115"/>
      <c r="E17" s="114">
        <v>0</v>
      </c>
      <c r="F17" s="115"/>
      <c r="G17" s="114">
        <v>0</v>
      </c>
      <c r="H17" s="115"/>
      <c r="I17" s="59">
        <v>1328.89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5"/>
      <c r="P17" s="55"/>
      <c r="R17" s="4"/>
    </row>
    <row r="18" spans="1:18" x14ac:dyDescent="0.2">
      <c r="A18" s="116" t="s">
        <v>71</v>
      </c>
      <c r="B18" s="117"/>
      <c r="C18" s="132">
        <f t="shared" si="1"/>
        <v>121698.95</v>
      </c>
      <c r="D18" s="134"/>
      <c r="E18" s="132">
        <f>SUM(E19,E20,E23)</f>
        <v>139920.63</v>
      </c>
      <c r="F18" s="134"/>
      <c r="G18" s="132">
        <f>SUM(G19,G20,G23)</f>
        <v>30635.69</v>
      </c>
      <c r="H18" s="134"/>
      <c r="I18" s="58">
        <f>SUM(I19,I20,I23)</f>
        <v>121698.95</v>
      </c>
      <c r="J18" s="62">
        <f>SUM(J19)</f>
        <v>12134.36</v>
      </c>
      <c r="K18" s="58">
        <f t="shared" ref="K18:N18" si="5">SUM(K19)</f>
        <v>0</v>
      </c>
      <c r="L18" s="62">
        <f t="shared" si="5"/>
        <v>48590.57</v>
      </c>
      <c r="M18" s="58">
        <f t="shared" si="5"/>
        <v>0</v>
      </c>
      <c r="N18" s="62">
        <f t="shared" si="5"/>
        <v>6273.04</v>
      </c>
      <c r="O18" s="55"/>
      <c r="P18" s="55"/>
      <c r="R18" s="4"/>
    </row>
    <row r="19" spans="1:18" x14ac:dyDescent="0.2">
      <c r="A19" s="112" t="s">
        <v>72</v>
      </c>
      <c r="B19" s="113"/>
      <c r="C19" s="110">
        <f>SUM(I19)</f>
        <v>115499.01</v>
      </c>
      <c r="D19" s="111"/>
      <c r="E19" s="110">
        <v>139920.63</v>
      </c>
      <c r="F19" s="111"/>
      <c r="G19" s="110">
        <v>30635.69</v>
      </c>
      <c r="H19" s="111"/>
      <c r="I19" s="57">
        <v>115499.01</v>
      </c>
      <c r="J19" s="57">
        <v>12134.36</v>
      </c>
      <c r="K19" s="57">
        <v>0</v>
      </c>
      <c r="L19" s="57">
        <v>48590.57</v>
      </c>
      <c r="M19" s="57">
        <v>0</v>
      </c>
      <c r="N19" s="57">
        <v>6273.04</v>
      </c>
      <c r="O19" s="55"/>
      <c r="P19" s="55"/>
      <c r="R19" s="4"/>
    </row>
    <row r="20" spans="1:18" x14ac:dyDescent="0.2">
      <c r="A20" s="112" t="s">
        <v>73</v>
      </c>
      <c r="B20" s="113"/>
      <c r="C20" s="110">
        <f t="shared" si="1"/>
        <v>0</v>
      </c>
      <c r="D20" s="111"/>
      <c r="E20" s="110">
        <f>SUM(E21:F22)</f>
        <v>0</v>
      </c>
      <c r="F20" s="111"/>
      <c r="G20" s="110">
        <f>SUM(G21:H22)</f>
        <v>0</v>
      </c>
      <c r="H20" s="111"/>
      <c r="I20" s="57">
        <f>SUM(I21:I22)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5"/>
      <c r="P20" s="55"/>
      <c r="R20" s="4"/>
    </row>
    <row r="21" spans="1:18" x14ac:dyDescent="0.2">
      <c r="A21" s="96"/>
      <c r="B21" s="97"/>
      <c r="C21" s="114">
        <f t="shared" si="1"/>
        <v>0</v>
      </c>
      <c r="D21" s="115"/>
      <c r="E21" s="114">
        <v>0</v>
      </c>
      <c r="F21" s="115"/>
      <c r="G21" s="114">
        <v>0</v>
      </c>
      <c r="H21" s="115"/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5"/>
      <c r="P21" s="55"/>
      <c r="R21" s="4"/>
    </row>
    <row r="22" spans="1:18" x14ac:dyDescent="0.2">
      <c r="A22" s="96"/>
      <c r="B22" s="97"/>
      <c r="C22" s="114">
        <f t="shared" ref="C22" si="6">SUM(I22)</f>
        <v>0</v>
      </c>
      <c r="D22" s="115"/>
      <c r="E22" s="114">
        <v>0</v>
      </c>
      <c r="F22" s="115"/>
      <c r="G22" s="114">
        <v>0</v>
      </c>
      <c r="H22" s="115"/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5"/>
      <c r="P22" s="55"/>
      <c r="R22" s="4"/>
    </row>
    <row r="23" spans="1:18" x14ac:dyDescent="0.2">
      <c r="A23" s="112" t="s">
        <v>74</v>
      </c>
      <c r="B23" s="113"/>
      <c r="C23" s="110">
        <f>SUM(I23)</f>
        <v>6199.9400000000005</v>
      </c>
      <c r="D23" s="111"/>
      <c r="E23" s="110">
        <f>SUM(E24:F26)</f>
        <v>0</v>
      </c>
      <c r="F23" s="111"/>
      <c r="G23" s="110">
        <f>SUM(G24:H26)</f>
        <v>0</v>
      </c>
      <c r="H23" s="111"/>
      <c r="I23" s="57">
        <f>SUM(I24:I26)</f>
        <v>6199.9400000000005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5"/>
      <c r="P23" s="55"/>
      <c r="R23" s="4"/>
    </row>
    <row r="24" spans="1:18" x14ac:dyDescent="0.2">
      <c r="A24" s="96" t="s">
        <v>4</v>
      </c>
      <c r="B24" s="97"/>
      <c r="C24" s="114">
        <f t="shared" ref="C24:C25" si="7">SUM(I24)</f>
        <v>2171.0500000000002</v>
      </c>
      <c r="D24" s="115"/>
      <c r="E24" s="114">
        <v>0</v>
      </c>
      <c r="F24" s="115"/>
      <c r="G24" s="114">
        <v>0</v>
      </c>
      <c r="H24" s="115"/>
      <c r="I24" s="59">
        <v>2171.0500000000002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5"/>
      <c r="P24" s="55"/>
      <c r="R24" s="4"/>
    </row>
    <row r="25" spans="1:18" x14ac:dyDescent="0.2">
      <c r="A25" s="96" t="s">
        <v>5</v>
      </c>
      <c r="B25" s="97"/>
      <c r="C25" s="114">
        <f t="shared" si="7"/>
        <v>2700</v>
      </c>
      <c r="D25" s="115"/>
      <c r="E25" s="114">
        <v>0</v>
      </c>
      <c r="F25" s="115"/>
      <c r="G25" s="114">
        <v>0</v>
      </c>
      <c r="H25" s="115"/>
      <c r="I25" s="59">
        <v>2700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5"/>
      <c r="P25" s="55"/>
      <c r="R25" s="4"/>
    </row>
    <row r="26" spans="1:18" x14ac:dyDescent="0.2">
      <c r="A26" s="96" t="s">
        <v>134</v>
      </c>
      <c r="B26" s="97"/>
      <c r="C26" s="114">
        <f t="shared" ref="C26" si="8">SUM(I26)</f>
        <v>1328.89</v>
      </c>
      <c r="D26" s="115"/>
      <c r="E26" s="114">
        <v>0</v>
      </c>
      <c r="F26" s="115"/>
      <c r="G26" s="114">
        <v>0</v>
      </c>
      <c r="H26" s="115"/>
      <c r="I26" s="59">
        <v>1328.89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5"/>
      <c r="P26" s="55"/>
      <c r="R26" s="4"/>
    </row>
    <row r="27" spans="1:18" ht="12.75" x14ac:dyDescent="0.2">
      <c r="A27" s="131" t="s">
        <v>75</v>
      </c>
      <c r="B27" s="131"/>
      <c r="C27" s="132">
        <f>SUM(I27)</f>
        <v>140070.30300000001</v>
      </c>
      <c r="D27" s="133"/>
      <c r="E27" s="132">
        <f>SUM(M88)</f>
        <v>38135.229999999996</v>
      </c>
      <c r="F27" s="133"/>
      <c r="G27" s="132">
        <f>SUM(M91)</f>
        <v>0</v>
      </c>
      <c r="H27" s="134"/>
      <c r="I27" s="58">
        <f>SUM(M82)</f>
        <v>140070.30300000001</v>
      </c>
      <c r="J27" s="62">
        <f>SUM(J9)</f>
        <v>11415</v>
      </c>
      <c r="K27" s="58">
        <f t="shared" ref="K27:N27" si="9">SUM(K9)</f>
        <v>0</v>
      </c>
      <c r="L27" s="62">
        <f t="shared" si="9"/>
        <v>47059.74</v>
      </c>
      <c r="M27" s="58">
        <f t="shared" si="9"/>
        <v>0</v>
      </c>
      <c r="N27" s="62">
        <f t="shared" si="9"/>
        <v>6708</v>
      </c>
      <c r="O27" s="55"/>
      <c r="P27" s="55"/>
    </row>
    <row r="28" spans="1:18" ht="12.75" x14ac:dyDescent="0.2">
      <c r="A28" s="131" t="s">
        <v>70</v>
      </c>
      <c r="B28" s="131"/>
      <c r="C28" s="118">
        <f>SUM(I28)</f>
        <v>-145021.223</v>
      </c>
      <c r="D28" s="135"/>
      <c r="E28" s="118">
        <f>SUM(E8,E18)-E27</f>
        <v>-118108.2</v>
      </c>
      <c r="F28" s="135"/>
      <c r="G28" s="118">
        <f>SUM(G8,G18)-G27</f>
        <v>171938.47</v>
      </c>
      <c r="H28" s="119"/>
      <c r="I28" s="60">
        <f>SUM(I8,I18)-I27</f>
        <v>-145021.223</v>
      </c>
      <c r="J28" s="64">
        <f>SUM(J8,J18)-J27</f>
        <v>719.36000000000058</v>
      </c>
      <c r="K28" s="60">
        <v>0</v>
      </c>
      <c r="L28" s="64">
        <f>SUM(L8,L18)-L27</f>
        <v>1530.8300000000017</v>
      </c>
      <c r="M28" s="64">
        <f>SUM(M8,M18)-M27</f>
        <v>0</v>
      </c>
      <c r="N28" s="64">
        <f>SUM(N8,N18)-N27</f>
        <v>-434.96000000000004</v>
      </c>
      <c r="O28" s="52"/>
      <c r="P28" s="53"/>
      <c r="Q28" s="3"/>
    </row>
    <row r="29" spans="1:18" x14ac:dyDescent="0.2">
      <c r="A29" s="136" t="s">
        <v>107</v>
      </c>
      <c r="B29" s="137"/>
      <c r="C29" s="118">
        <f>SUM(C28,J28:N28)</f>
        <v>-143205.99299999999</v>
      </c>
      <c r="D29" s="119"/>
      <c r="E29" s="118">
        <f>SUM(E28)</f>
        <v>-118108.2</v>
      </c>
      <c r="F29" s="119"/>
      <c r="G29" s="118">
        <f>SUM(G28)</f>
        <v>171938.47</v>
      </c>
      <c r="H29" s="119"/>
      <c r="I29" s="60"/>
      <c r="J29" s="64">
        <v>0</v>
      </c>
      <c r="K29" s="60">
        <v>0</v>
      </c>
      <c r="L29" s="64">
        <v>0</v>
      </c>
      <c r="M29" s="64">
        <v>0</v>
      </c>
      <c r="N29" s="64">
        <v>0</v>
      </c>
      <c r="O29" s="52"/>
      <c r="P29" s="53"/>
      <c r="Q29" s="3"/>
    </row>
    <row r="30" spans="1:18" x14ac:dyDescent="0.2">
      <c r="A30" s="116" t="s">
        <v>76</v>
      </c>
      <c r="B30" s="117"/>
      <c r="C30" s="118">
        <v>0</v>
      </c>
      <c r="D30" s="119"/>
      <c r="E30" s="118">
        <f>SUM(E29+C29)</f>
        <v>-261314.19299999997</v>
      </c>
      <c r="F30" s="119"/>
      <c r="G30" s="118">
        <f>SUM(G28)</f>
        <v>171938.47</v>
      </c>
      <c r="H30" s="119"/>
      <c r="I30" s="61"/>
      <c r="J30" s="61"/>
      <c r="K30" s="61"/>
      <c r="L30" s="61"/>
      <c r="M30" s="61"/>
      <c r="N30" s="61"/>
      <c r="O30" s="52"/>
      <c r="P30" s="53"/>
      <c r="Q30" s="3"/>
    </row>
    <row r="31" spans="1:18" x14ac:dyDescent="0.2">
      <c r="A31" s="116" t="s">
        <v>77</v>
      </c>
      <c r="B31" s="117"/>
      <c r="C31" s="160"/>
      <c r="D31" s="161"/>
      <c r="E31" s="160"/>
      <c r="F31" s="161"/>
      <c r="G31" s="118">
        <f>SUM(C30:H30)</f>
        <v>-89375.722999999969</v>
      </c>
      <c r="H31" s="119"/>
      <c r="I31" s="61"/>
      <c r="J31" s="118" t="s">
        <v>86</v>
      </c>
      <c r="K31" s="148"/>
      <c r="L31" s="148"/>
      <c r="M31" s="119"/>
      <c r="N31" s="60">
        <f>SUM(J28:N28)</f>
        <v>1815.2300000000023</v>
      </c>
      <c r="O31" s="47"/>
      <c r="P31" s="48"/>
      <c r="Q31" s="3"/>
    </row>
    <row r="32" spans="1:18" x14ac:dyDescent="0.2">
      <c r="A32" s="149" t="s">
        <v>6</v>
      </c>
      <c r="B32" s="149"/>
      <c r="C32" s="150">
        <v>5</v>
      </c>
      <c r="D32" s="150"/>
      <c r="E32" s="150">
        <v>6</v>
      </c>
      <c r="F32" s="150"/>
      <c r="G32" s="151">
        <v>1.4</v>
      </c>
      <c r="H32" s="152"/>
      <c r="I32" s="93">
        <v>5</v>
      </c>
      <c r="J32" s="93">
        <v>0.53</v>
      </c>
      <c r="K32" s="93">
        <v>0</v>
      </c>
      <c r="L32" s="93">
        <v>2.2400000000000002</v>
      </c>
      <c r="M32" s="93">
        <v>0</v>
      </c>
      <c r="N32" s="93">
        <v>19</v>
      </c>
      <c r="O32" s="5"/>
      <c r="P32" s="5"/>
    </row>
    <row r="33" spans="1:19" x14ac:dyDescent="0.2">
      <c r="A33" s="153" t="s">
        <v>65</v>
      </c>
      <c r="B33" s="154"/>
      <c r="C33" s="155">
        <f>SUM(L82)</f>
        <v>6.5035242088254961</v>
      </c>
      <c r="D33" s="156"/>
      <c r="E33" s="157">
        <f>SUM(L88)</f>
        <v>1.1706350754030161</v>
      </c>
      <c r="F33" s="158"/>
      <c r="G33" s="155">
        <f>SUM(L91)</f>
        <v>0</v>
      </c>
      <c r="H33" s="159"/>
      <c r="I33" s="82">
        <f>SUM(C33)</f>
        <v>6.5035242088254961</v>
      </c>
      <c r="J33" s="83"/>
      <c r="K33" s="82"/>
      <c r="L33" s="83"/>
      <c r="M33" s="82"/>
      <c r="N33" s="83"/>
      <c r="O33" s="5"/>
      <c r="P33" s="5"/>
    </row>
    <row r="34" spans="1:19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R34" s="6"/>
    </row>
    <row r="35" spans="1:19" ht="33.75" x14ac:dyDescent="0.2">
      <c r="A35" s="50" t="s">
        <v>7</v>
      </c>
      <c r="B35" s="139" t="s">
        <v>8</v>
      </c>
      <c r="C35" s="140"/>
      <c r="D35" s="140"/>
      <c r="E35" s="140"/>
      <c r="F35" s="140"/>
      <c r="G35" s="140"/>
      <c r="H35" s="140"/>
      <c r="I35" s="140"/>
      <c r="J35" s="49" t="s">
        <v>9</v>
      </c>
      <c r="K35" s="49" t="s">
        <v>111</v>
      </c>
      <c r="L35" s="51" t="s">
        <v>10</v>
      </c>
      <c r="M35" s="92" t="s">
        <v>123</v>
      </c>
      <c r="R35" s="6"/>
    </row>
    <row r="36" spans="1:19" x14ac:dyDescent="0.2">
      <c r="A36" s="7"/>
      <c r="B36" s="123"/>
      <c r="C36" s="141"/>
      <c r="D36" s="141"/>
      <c r="E36" s="141"/>
      <c r="F36" s="141"/>
      <c r="G36" s="141"/>
      <c r="H36" s="141"/>
      <c r="I36" s="141"/>
      <c r="J36" s="31"/>
      <c r="K36" s="7"/>
      <c r="L36" s="43"/>
      <c r="M36" s="8"/>
    </row>
    <row r="37" spans="1:19" ht="15" x14ac:dyDescent="0.2">
      <c r="A37" s="142" t="s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/>
      <c r="R37" s="6"/>
    </row>
    <row r="38" spans="1:19" ht="48.75" customHeight="1" x14ac:dyDescent="0.2">
      <c r="A38" s="36" t="s">
        <v>11</v>
      </c>
      <c r="B38" s="94" t="s">
        <v>57</v>
      </c>
      <c r="C38" s="95"/>
      <c r="D38" s="95"/>
      <c r="E38" s="95"/>
      <c r="F38" s="95"/>
      <c r="G38" s="95"/>
      <c r="H38" s="95"/>
      <c r="I38" s="95"/>
      <c r="J38" s="37"/>
      <c r="K38" s="38">
        <v>1794.8</v>
      </c>
      <c r="L38" s="44">
        <f>SUM(M38/K38)/12</f>
        <v>1.7555598116781816</v>
      </c>
      <c r="M38" s="39">
        <f>SUM(M39,M41,M42)</f>
        <v>37810.545000000006</v>
      </c>
      <c r="R38" s="9"/>
      <c r="S38" s="9"/>
    </row>
    <row r="39" spans="1:19" ht="26.25" customHeight="1" x14ac:dyDescent="0.2">
      <c r="A39" s="10" t="s">
        <v>12</v>
      </c>
      <c r="B39" s="145" t="s">
        <v>87</v>
      </c>
      <c r="C39" s="146"/>
      <c r="D39" s="146"/>
      <c r="E39" s="146"/>
      <c r="F39" s="146"/>
      <c r="G39" s="146"/>
      <c r="H39" s="146"/>
      <c r="I39" s="147"/>
      <c r="J39" s="32" t="s">
        <v>13</v>
      </c>
      <c r="K39" s="11">
        <v>1794.8</v>
      </c>
      <c r="L39" s="45">
        <f t="shared" ref="L39" si="10">SUM(M39/K39)/12</f>
        <v>1.6600011143302877</v>
      </c>
      <c r="M39" s="12">
        <f>SUM(M40)</f>
        <v>35752.44</v>
      </c>
    </row>
    <row r="40" spans="1:19" s="67" customFormat="1" hidden="1" x14ac:dyDescent="0.2">
      <c r="A40" s="16"/>
      <c r="B40" s="98" t="s">
        <v>99</v>
      </c>
      <c r="C40" s="99"/>
      <c r="D40" s="99"/>
      <c r="E40" s="99"/>
      <c r="F40" s="99"/>
      <c r="G40" s="99"/>
      <c r="H40" s="99"/>
      <c r="I40" s="100"/>
      <c r="J40" s="35" t="s">
        <v>13</v>
      </c>
      <c r="K40" s="17">
        <v>1794.8</v>
      </c>
      <c r="L40" s="68">
        <f>SUM(M40/K40)/12</f>
        <v>1.6600011143302877</v>
      </c>
      <c r="M40" s="73">
        <v>35752.44</v>
      </c>
    </row>
    <row r="41" spans="1:19" s="67" customFormat="1" x14ac:dyDescent="0.2">
      <c r="A41" s="84" t="s">
        <v>14</v>
      </c>
      <c r="B41" s="105" t="s">
        <v>103</v>
      </c>
      <c r="C41" s="106"/>
      <c r="D41" s="106"/>
      <c r="E41" s="106"/>
      <c r="F41" s="106"/>
      <c r="G41" s="106"/>
      <c r="H41" s="106"/>
      <c r="I41" s="107"/>
      <c r="J41" s="85" t="s">
        <v>13</v>
      </c>
      <c r="K41" s="86">
        <v>1794.8</v>
      </c>
      <c r="L41" s="87">
        <f>SUM(M41/K41)/12</f>
        <v>0</v>
      </c>
      <c r="M41" s="88">
        <v>0</v>
      </c>
    </row>
    <row r="42" spans="1:19" ht="24.75" x14ac:dyDescent="0.2">
      <c r="A42" s="13" t="s">
        <v>102</v>
      </c>
      <c r="B42" s="108" t="s">
        <v>130</v>
      </c>
      <c r="C42" s="109"/>
      <c r="D42" s="109"/>
      <c r="E42" s="109"/>
      <c r="F42" s="109"/>
      <c r="G42" s="109"/>
      <c r="H42" s="109"/>
      <c r="I42" s="109"/>
      <c r="J42" s="71" t="s">
        <v>15</v>
      </c>
      <c r="K42" s="14">
        <v>1794.8</v>
      </c>
      <c r="L42" s="45">
        <f t="shared" ref="L42:L52" si="11">SUM(M42/K42)/12</f>
        <v>9.555869734789392E-2</v>
      </c>
      <c r="M42" s="12">
        <v>2058.105</v>
      </c>
    </row>
    <row r="43" spans="1:19" ht="39" customHeight="1" x14ac:dyDescent="0.2">
      <c r="A43" s="36" t="s">
        <v>17</v>
      </c>
      <c r="B43" s="94" t="s">
        <v>58</v>
      </c>
      <c r="C43" s="95"/>
      <c r="D43" s="95"/>
      <c r="E43" s="95"/>
      <c r="F43" s="95"/>
      <c r="G43" s="95"/>
      <c r="H43" s="95"/>
      <c r="I43" s="95"/>
      <c r="J43" s="37"/>
      <c r="K43" s="38">
        <v>1794.8</v>
      </c>
      <c r="L43" s="44">
        <f t="shared" si="11"/>
        <v>0.59095372743481167</v>
      </c>
      <c r="M43" s="39">
        <f>SUM(M44,M46)</f>
        <v>12727.725</v>
      </c>
      <c r="P43" s="15"/>
    </row>
    <row r="44" spans="1:19" ht="24" customHeight="1" x14ac:dyDescent="0.2">
      <c r="A44" s="10" t="s">
        <v>18</v>
      </c>
      <c r="B44" s="145" t="s">
        <v>88</v>
      </c>
      <c r="C44" s="146"/>
      <c r="D44" s="146"/>
      <c r="E44" s="146"/>
      <c r="F44" s="146"/>
      <c r="G44" s="146"/>
      <c r="H44" s="146"/>
      <c r="I44" s="147"/>
      <c r="J44" s="32" t="s">
        <v>13</v>
      </c>
      <c r="K44" s="11">
        <v>1794.8</v>
      </c>
      <c r="L44" s="45">
        <f t="shared" si="11"/>
        <v>0.55000000000000004</v>
      </c>
      <c r="M44" s="12">
        <f>SUM(M45:M45)</f>
        <v>11845.68</v>
      </c>
    </row>
    <row r="45" spans="1:19" s="70" customFormat="1" hidden="1" x14ac:dyDescent="0.2">
      <c r="A45" s="69"/>
      <c r="B45" s="98" t="s">
        <v>99</v>
      </c>
      <c r="C45" s="99"/>
      <c r="D45" s="99"/>
      <c r="E45" s="99"/>
      <c r="F45" s="99"/>
      <c r="G45" s="99"/>
      <c r="H45" s="99"/>
      <c r="I45" s="100"/>
      <c r="J45" s="72" t="s">
        <v>13</v>
      </c>
      <c r="K45" s="65">
        <v>1794.8</v>
      </c>
      <c r="L45" s="66">
        <f>SUM(M45/K45)/12</f>
        <v>0.55000000000000004</v>
      </c>
      <c r="M45" s="73">
        <v>11845.68</v>
      </c>
    </row>
    <row r="46" spans="1:19" ht="24.75" x14ac:dyDescent="0.2">
      <c r="A46" s="13" t="s">
        <v>19</v>
      </c>
      <c r="B46" s="108" t="s">
        <v>131</v>
      </c>
      <c r="C46" s="109"/>
      <c r="D46" s="109"/>
      <c r="E46" s="109"/>
      <c r="F46" s="109"/>
      <c r="G46" s="109"/>
      <c r="H46" s="109"/>
      <c r="I46" s="109"/>
      <c r="J46" s="71" t="s">
        <v>15</v>
      </c>
      <c r="K46" s="14">
        <v>1794.8</v>
      </c>
      <c r="L46" s="45">
        <f t="shared" si="11"/>
        <v>4.0953727434811675E-2</v>
      </c>
      <c r="M46" s="12">
        <v>882.04499999999996</v>
      </c>
    </row>
    <row r="47" spans="1:19" ht="26.25" customHeight="1" x14ac:dyDescent="0.2">
      <c r="A47" s="36" t="s">
        <v>20</v>
      </c>
      <c r="B47" s="94" t="s">
        <v>59</v>
      </c>
      <c r="C47" s="95"/>
      <c r="D47" s="95"/>
      <c r="E47" s="95"/>
      <c r="F47" s="95"/>
      <c r="G47" s="95"/>
      <c r="H47" s="95"/>
      <c r="I47" s="95"/>
      <c r="J47" s="37"/>
      <c r="K47" s="38">
        <v>1794.8</v>
      </c>
      <c r="L47" s="44">
        <f t="shared" si="11"/>
        <v>2.7713394250055718E-2</v>
      </c>
      <c r="M47" s="39">
        <f>SUM(M48)</f>
        <v>596.88</v>
      </c>
    </row>
    <row r="48" spans="1:19" ht="27.75" customHeight="1" x14ac:dyDescent="0.2">
      <c r="A48" s="10" t="s">
        <v>21</v>
      </c>
      <c r="B48" s="162" t="s">
        <v>108</v>
      </c>
      <c r="C48" s="163"/>
      <c r="D48" s="163"/>
      <c r="E48" s="163"/>
      <c r="F48" s="163"/>
      <c r="G48" s="163"/>
      <c r="H48" s="163"/>
      <c r="I48" s="163"/>
      <c r="J48" s="32" t="s">
        <v>16</v>
      </c>
      <c r="K48" s="11">
        <v>1794.8</v>
      </c>
      <c r="L48" s="45">
        <f t="shared" si="11"/>
        <v>2.7713394250055718E-2</v>
      </c>
      <c r="M48" s="12">
        <v>596.88</v>
      </c>
    </row>
    <row r="49" spans="1:17" x14ac:dyDescent="0.2">
      <c r="A49" s="36" t="s">
        <v>22</v>
      </c>
      <c r="B49" s="94" t="s">
        <v>67</v>
      </c>
      <c r="C49" s="95"/>
      <c r="D49" s="95"/>
      <c r="E49" s="95"/>
      <c r="F49" s="95"/>
      <c r="G49" s="95"/>
      <c r="H49" s="95"/>
      <c r="I49" s="95"/>
      <c r="J49" s="37"/>
      <c r="K49" s="38">
        <v>1794.8</v>
      </c>
      <c r="L49" s="44">
        <f t="shared" si="11"/>
        <v>0.10288982987890945</v>
      </c>
      <c r="M49" s="39">
        <f>SUM(M50:M52)</f>
        <v>2216</v>
      </c>
    </row>
    <row r="50" spans="1:17" ht="27.75" customHeight="1" x14ac:dyDescent="0.2">
      <c r="A50" s="16" t="s">
        <v>109</v>
      </c>
      <c r="B50" s="98" t="s">
        <v>138</v>
      </c>
      <c r="C50" s="99"/>
      <c r="D50" s="99"/>
      <c r="E50" s="99"/>
      <c r="F50" s="99"/>
      <c r="G50" s="99"/>
      <c r="H50" s="99"/>
      <c r="I50" s="99"/>
      <c r="J50" s="17" t="s">
        <v>66</v>
      </c>
      <c r="K50" s="17">
        <v>1794.8</v>
      </c>
      <c r="L50" s="66">
        <f t="shared" si="11"/>
        <v>2.7858257187430357E-2</v>
      </c>
      <c r="M50" s="18">
        <v>600</v>
      </c>
    </row>
    <row r="51" spans="1:17" ht="27.75" customHeight="1" x14ac:dyDescent="0.2">
      <c r="A51" s="79" t="s">
        <v>23</v>
      </c>
      <c r="B51" s="172" t="s">
        <v>137</v>
      </c>
      <c r="C51" s="173"/>
      <c r="D51" s="173"/>
      <c r="E51" s="173"/>
      <c r="F51" s="173"/>
      <c r="G51" s="173"/>
      <c r="H51" s="173"/>
      <c r="I51" s="174"/>
      <c r="J51" s="80" t="s">
        <v>139</v>
      </c>
      <c r="K51" s="80">
        <v>1794.8</v>
      </c>
      <c r="L51" s="45">
        <f t="shared" si="11"/>
        <v>9.2860857291434517E-3</v>
      </c>
      <c r="M51" s="81">
        <v>200</v>
      </c>
    </row>
    <row r="52" spans="1:17" ht="16.5" customHeight="1" x14ac:dyDescent="0.2">
      <c r="A52" s="79" t="s">
        <v>110</v>
      </c>
      <c r="B52" s="172" t="s">
        <v>140</v>
      </c>
      <c r="C52" s="173"/>
      <c r="D52" s="173"/>
      <c r="E52" s="173"/>
      <c r="F52" s="173"/>
      <c r="G52" s="173"/>
      <c r="H52" s="173"/>
      <c r="I52" s="174"/>
      <c r="J52" s="80" t="s">
        <v>68</v>
      </c>
      <c r="K52" s="80">
        <v>1794.8</v>
      </c>
      <c r="L52" s="45">
        <f t="shared" si="11"/>
        <v>6.5745486962335634E-2</v>
      </c>
      <c r="M52" s="81">
        <v>1416</v>
      </c>
    </row>
    <row r="53" spans="1:17" ht="27.75" customHeight="1" x14ac:dyDescent="0.2">
      <c r="A53" s="36" t="s">
        <v>24</v>
      </c>
      <c r="B53" s="94" t="s">
        <v>60</v>
      </c>
      <c r="C53" s="95"/>
      <c r="D53" s="95"/>
      <c r="E53" s="95"/>
      <c r="F53" s="95"/>
      <c r="G53" s="95"/>
      <c r="H53" s="95"/>
      <c r="I53" s="95"/>
      <c r="J53" s="37"/>
      <c r="K53" s="39">
        <v>1794.8</v>
      </c>
      <c r="L53" s="44">
        <f t="shared" ref="L53:L59" si="12">SUM(M53/K53)/12</f>
        <v>0.96000111433028745</v>
      </c>
      <c r="M53" s="39">
        <f>SUM(M54)</f>
        <v>20676.12</v>
      </c>
    </row>
    <row r="54" spans="1:17" x14ac:dyDescent="0.2">
      <c r="A54" s="10" t="s">
        <v>25</v>
      </c>
      <c r="B54" s="105" t="s">
        <v>121</v>
      </c>
      <c r="C54" s="106"/>
      <c r="D54" s="106"/>
      <c r="E54" s="106"/>
      <c r="F54" s="106"/>
      <c r="G54" s="106"/>
      <c r="H54" s="106"/>
      <c r="I54" s="107"/>
      <c r="J54" s="32" t="s">
        <v>13</v>
      </c>
      <c r="K54" s="11">
        <v>1794.8</v>
      </c>
      <c r="L54" s="45">
        <f t="shared" si="12"/>
        <v>0.96000111433028745</v>
      </c>
      <c r="M54" s="12">
        <f>SUM(M55)</f>
        <v>20676.12</v>
      </c>
    </row>
    <row r="55" spans="1:17" s="67" customFormat="1" hidden="1" x14ac:dyDescent="0.2">
      <c r="A55" s="74"/>
      <c r="B55" s="98" t="s">
        <v>99</v>
      </c>
      <c r="C55" s="99"/>
      <c r="D55" s="99"/>
      <c r="E55" s="99"/>
      <c r="F55" s="99"/>
      <c r="G55" s="99"/>
      <c r="H55" s="99"/>
      <c r="I55" s="100"/>
      <c r="J55" s="75" t="s">
        <v>13</v>
      </c>
      <c r="K55" s="65">
        <v>1794.8</v>
      </c>
      <c r="L55" s="66">
        <f t="shared" si="12"/>
        <v>0.96000111433028745</v>
      </c>
      <c r="M55" s="73">
        <v>20676.12</v>
      </c>
    </row>
    <row r="56" spans="1:17" x14ac:dyDescent="0.2">
      <c r="A56" s="36" t="s">
        <v>26</v>
      </c>
      <c r="B56" s="94" t="s">
        <v>27</v>
      </c>
      <c r="C56" s="95"/>
      <c r="D56" s="95"/>
      <c r="E56" s="95"/>
      <c r="F56" s="95"/>
      <c r="G56" s="95"/>
      <c r="H56" s="95"/>
      <c r="I56" s="95"/>
      <c r="J56" s="40"/>
      <c r="K56" s="39">
        <v>1794.8</v>
      </c>
      <c r="L56" s="44">
        <f t="shared" si="12"/>
        <v>0</v>
      </c>
      <c r="M56" s="39">
        <v>0</v>
      </c>
    </row>
    <row r="57" spans="1:17" ht="24.75" customHeight="1" x14ac:dyDescent="0.2">
      <c r="A57" s="36" t="s">
        <v>28</v>
      </c>
      <c r="B57" s="94" t="s">
        <v>61</v>
      </c>
      <c r="C57" s="95"/>
      <c r="D57" s="95"/>
      <c r="E57" s="95"/>
      <c r="F57" s="95"/>
      <c r="G57" s="95"/>
      <c r="H57" s="95"/>
      <c r="I57" s="95"/>
      <c r="J57" s="37"/>
      <c r="K57" s="39">
        <v>1794.8</v>
      </c>
      <c r="L57" s="44">
        <f t="shared" si="12"/>
        <v>0.76666666666666661</v>
      </c>
      <c r="M57" s="39">
        <f>SUM(M58)</f>
        <v>16512.16</v>
      </c>
      <c r="P57" s="19"/>
      <c r="Q57" s="20"/>
    </row>
    <row r="58" spans="1:17" x14ac:dyDescent="0.2">
      <c r="A58" s="10" t="s">
        <v>29</v>
      </c>
      <c r="B58" s="105" t="s">
        <v>120</v>
      </c>
      <c r="C58" s="106"/>
      <c r="D58" s="106"/>
      <c r="E58" s="106"/>
      <c r="F58" s="106"/>
      <c r="G58" s="106"/>
      <c r="H58" s="106"/>
      <c r="I58" s="107"/>
      <c r="J58" s="32" t="s">
        <v>13</v>
      </c>
      <c r="K58" s="11">
        <v>1794.8</v>
      </c>
      <c r="L58" s="45">
        <f t="shared" si="12"/>
        <v>0.76666666666666661</v>
      </c>
      <c r="M58" s="12">
        <f>SUM(M59)</f>
        <v>16512.16</v>
      </c>
      <c r="P58" s="21"/>
      <c r="Q58" s="21"/>
    </row>
    <row r="59" spans="1:17" hidden="1" x14ac:dyDescent="0.2">
      <c r="A59" s="10"/>
      <c r="B59" s="98" t="s">
        <v>99</v>
      </c>
      <c r="C59" s="99"/>
      <c r="D59" s="99"/>
      <c r="E59" s="99"/>
      <c r="F59" s="99"/>
      <c r="G59" s="99"/>
      <c r="H59" s="99"/>
      <c r="I59" s="100"/>
      <c r="J59" s="75" t="s">
        <v>13</v>
      </c>
      <c r="K59" s="65">
        <v>1794.8</v>
      </c>
      <c r="L59" s="66">
        <f t="shared" si="12"/>
        <v>0.76666666666666661</v>
      </c>
      <c r="M59" s="73">
        <v>16512.16</v>
      </c>
      <c r="P59" s="21"/>
      <c r="Q59" s="21"/>
    </row>
    <row r="60" spans="1:17" ht="26.25" customHeight="1" x14ac:dyDescent="0.2">
      <c r="A60" s="36" t="s">
        <v>30</v>
      </c>
      <c r="B60" s="94" t="s">
        <v>106</v>
      </c>
      <c r="C60" s="95"/>
      <c r="D60" s="95"/>
      <c r="E60" s="95"/>
      <c r="F60" s="95"/>
      <c r="G60" s="95"/>
      <c r="H60" s="95"/>
      <c r="I60" s="101"/>
      <c r="J60" s="37"/>
      <c r="K60" s="39">
        <v>1794.8</v>
      </c>
      <c r="L60" s="44">
        <f t="shared" ref="L60:L64" si="13">SUM(M60/K60)/12</f>
        <v>0.6755404501894362</v>
      </c>
      <c r="M60" s="39">
        <f>SUM(M61:M62)</f>
        <v>14549.52</v>
      </c>
      <c r="P60" s="19"/>
      <c r="Q60" s="20"/>
    </row>
    <row r="61" spans="1:17" ht="15" customHeight="1" x14ac:dyDescent="0.2">
      <c r="A61" s="13" t="s">
        <v>31</v>
      </c>
      <c r="B61" s="108" t="s">
        <v>101</v>
      </c>
      <c r="C61" s="109"/>
      <c r="D61" s="109"/>
      <c r="E61" s="109"/>
      <c r="F61" s="109"/>
      <c r="G61" s="109"/>
      <c r="H61" s="109"/>
      <c r="I61" s="109"/>
      <c r="J61" s="29" t="s">
        <v>13</v>
      </c>
      <c r="K61" s="14">
        <v>1794.8</v>
      </c>
      <c r="L61" s="45">
        <f t="shared" si="13"/>
        <v>0.47999777133942501</v>
      </c>
      <c r="M61" s="12">
        <v>10338</v>
      </c>
    </row>
    <row r="62" spans="1:17" ht="29.25" customHeight="1" x14ac:dyDescent="0.2">
      <c r="A62" s="13" t="s">
        <v>32</v>
      </c>
      <c r="B62" s="108" t="s">
        <v>129</v>
      </c>
      <c r="C62" s="109"/>
      <c r="D62" s="109"/>
      <c r="E62" s="109"/>
      <c r="F62" s="109"/>
      <c r="G62" s="109"/>
      <c r="H62" s="109"/>
      <c r="I62" s="109"/>
      <c r="J62" s="71" t="s">
        <v>15</v>
      </c>
      <c r="K62" s="14">
        <v>1794.8</v>
      </c>
      <c r="L62" s="45">
        <f t="shared" si="13"/>
        <v>0.19554267885001117</v>
      </c>
      <c r="M62" s="12">
        <v>4211.5200000000004</v>
      </c>
    </row>
    <row r="63" spans="1:17" ht="27" customHeight="1" x14ac:dyDescent="0.2">
      <c r="A63" s="36" t="s">
        <v>33</v>
      </c>
      <c r="B63" s="94" t="s">
        <v>62</v>
      </c>
      <c r="C63" s="95"/>
      <c r="D63" s="95"/>
      <c r="E63" s="95"/>
      <c r="F63" s="95"/>
      <c r="G63" s="95"/>
      <c r="H63" s="95"/>
      <c r="I63" s="95"/>
      <c r="J63" s="37"/>
      <c r="K63" s="39">
        <v>1794.8</v>
      </c>
      <c r="L63" s="44">
        <f t="shared" si="13"/>
        <v>0.21143163583686206</v>
      </c>
      <c r="M63" s="39">
        <f>SUM(M64)</f>
        <v>4553.7299999999996</v>
      </c>
      <c r="P63" s="22"/>
      <c r="Q63" s="22"/>
    </row>
    <row r="64" spans="1:17" ht="85.5" customHeight="1" x14ac:dyDescent="0.2">
      <c r="A64" s="13" t="s">
        <v>34</v>
      </c>
      <c r="B64" s="102" t="s">
        <v>128</v>
      </c>
      <c r="C64" s="103"/>
      <c r="D64" s="103"/>
      <c r="E64" s="103"/>
      <c r="F64" s="103"/>
      <c r="G64" s="103"/>
      <c r="H64" s="103"/>
      <c r="I64" s="103"/>
      <c r="J64" s="71" t="s">
        <v>15</v>
      </c>
      <c r="K64" s="14">
        <v>1794.8</v>
      </c>
      <c r="L64" s="45">
        <f t="shared" si="13"/>
        <v>0.21143163583686206</v>
      </c>
      <c r="M64" s="12">
        <v>4553.7299999999996</v>
      </c>
    </row>
    <row r="65" spans="1:17" ht="35.25" customHeight="1" x14ac:dyDescent="0.2">
      <c r="A65" s="36" t="s">
        <v>35</v>
      </c>
      <c r="B65" s="94" t="s">
        <v>84</v>
      </c>
      <c r="C65" s="95"/>
      <c r="D65" s="95"/>
      <c r="E65" s="95"/>
      <c r="F65" s="95"/>
      <c r="G65" s="95"/>
      <c r="H65" s="95"/>
      <c r="I65" s="95"/>
      <c r="J65" s="37"/>
      <c r="K65" s="39">
        <v>1794.8</v>
      </c>
      <c r="L65" s="44">
        <f>SUM(M65/K65)/12</f>
        <v>0.14080306069385631</v>
      </c>
      <c r="M65" s="39">
        <f>SUM(M66)</f>
        <v>3032.56</v>
      </c>
    </row>
    <row r="66" spans="1:17" ht="24.75" x14ac:dyDescent="0.2">
      <c r="A66" s="13" t="s">
        <v>36</v>
      </c>
      <c r="B66" s="102" t="s">
        <v>127</v>
      </c>
      <c r="C66" s="103"/>
      <c r="D66" s="103"/>
      <c r="E66" s="103"/>
      <c r="F66" s="103"/>
      <c r="G66" s="103"/>
      <c r="H66" s="103"/>
      <c r="I66" s="103"/>
      <c r="J66" s="71" t="s">
        <v>15</v>
      </c>
      <c r="K66" s="14">
        <v>1794.8</v>
      </c>
      <c r="L66" s="45">
        <f>SUM(M66/K66)/12</f>
        <v>0.14080306069385631</v>
      </c>
      <c r="M66" s="12">
        <v>3032.56</v>
      </c>
    </row>
    <row r="67" spans="1:17" x14ac:dyDescent="0.2">
      <c r="A67" s="36" t="s">
        <v>37</v>
      </c>
      <c r="B67" s="94" t="s">
        <v>63</v>
      </c>
      <c r="C67" s="95"/>
      <c r="D67" s="95"/>
      <c r="E67" s="95"/>
      <c r="F67" s="95"/>
      <c r="G67" s="95"/>
      <c r="H67" s="95"/>
      <c r="I67" s="95"/>
      <c r="J67" s="37"/>
      <c r="K67" s="39">
        <v>1794.8</v>
      </c>
      <c r="L67" s="44">
        <f t="shared" ref="L67:L74" si="14">SUM(M67/K67)/12</f>
        <v>0.28506750984325085</v>
      </c>
      <c r="M67" s="39">
        <f>SUM(M68:M71)</f>
        <v>6139.67</v>
      </c>
      <c r="P67" s="22"/>
      <c r="Q67" s="23"/>
    </row>
    <row r="68" spans="1:17" x14ac:dyDescent="0.2">
      <c r="A68" s="13" t="s">
        <v>38</v>
      </c>
      <c r="B68" s="108" t="s">
        <v>96</v>
      </c>
      <c r="C68" s="109"/>
      <c r="D68" s="109"/>
      <c r="E68" s="109"/>
      <c r="F68" s="109"/>
      <c r="G68" s="109"/>
      <c r="H68" s="109"/>
      <c r="I68" s="109"/>
      <c r="J68" s="29" t="s">
        <v>13</v>
      </c>
      <c r="K68" s="14">
        <v>1794.8</v>
      </c>
      <c r="L68" s="45">
        <f t="shared" si="14"/>
        <v>5.6308966644380065E-2</v>
      </c>
      <c r="M68" s="12">
        <v>1212.76</v>
      </c>
    </row>
    <row r="69" spans="1:17" ht="22.5" customHeight="1" x14ac:dyDescent="0.2">
      <c r="A69" s="13" t="s">
        <v>39</v>
      </c>
      <c r="B69" s="108" t="s">
        <v>100</v>
      </c>
      <c r="C69" s="109"/>
      <c r="D69" s="109"/>
      <c r="E69" s="109"/>
      <c r="F69" s="109"/>
      <c r="G69" s="109"/>
      <c r="H69" s="109"/>
      <c r="I69" s="109"/>
      <c r="J69" s="29" t="s">
        <v>13</v>
      </c>
      <c r="K69" s="14">
        <v>1794.8</v>
      </c>
      <c r="L69" s="45">
        <f t="shared" si="14"/>
        <v>1.409442091969393E-2</v>
      </c>
      <c r="M69" s="12">
        <v>303.56</v>
      </c>
    </row>
    <row r="70" spans="1:17" ht="43.5" customHeight="1" x14ac:dyDescent="0.2">
      <c r="A70" s="13" t="s">
        <v>39</v>
      </c>
      <c r="B70" s="102" t="s">
        <v>125</v>
      </c>
      <c r="C70" s="103"/>
      <c r="D70" s="103"/>
      <c r="E70" s="103"/>
      <c r="F70" s="103"/>
      <c r="G70" s="103"/>
      <c r="H70" s="103"/>
      <c r="I70" s="103"/>
      <c r="J70" s="71" t="s">
        <v>15</v>
      </c>
      <c r="K70" s="14">
        <v>1794.8</v>
      </c>
      <c r="L70" s="45">
        <f t="shared" si="14"/>
        <v>0.1931352611247307</v>
      </c>
      <c r="M70" s="12">
        <v>4159.67</v>
      </c>
    </row>
    <row r="71" spans="1:17" ht="24.75" x14ac:dyDescent="0.2">
      <c r="A71" s="13" t="s">
        <v>40</v>
      </c>
      <c r="B71" s="102" t="s">
        <v>90</v>
      </c>
      <c r="C71" s="103"/>
      <c r="D71" s="103"/>
      <c r="E71" s="103"/>
      <c r="F71" s="103"/>
      <c r="G71" s="103"/>
      <c r="H71" s="103"/>
      <c r="I71" s="104"/>
      <c r="J71" s="71" t="s">
        <v>15</v>
      </c>
      <c r="K71" s="14">
        <v>1794.8</v>
      </c>
      <c r="L71" s="45">
        <f t="shared" si="14"/>
        <v>2.1528861154446178E-2</v>
      </c>
      <c r="M71" s="12">
        <v>463.68</v>
      </c>
    </row>
    <row r="72" spans="1:17" x14ac:dyDescent="0.2">
      <c r="A72" s="36" t="s">
        <v>41</v>
      </c>
      <c r="B72" s="94" t="s">
        <v>64</v>
      </c>
      <c r="C72" s="95"/>
      <c r="D72" s="95"/>
      <c r="E72" s="95"/>
      <c r="F72" s="95"/>
      <c r="G72" s="95"/>
      <c r="H72" s="95"/>
      <c r="I72" s="95"/>
      <c r="J72" s="37"/>
      <c r="K72" s="39">
        <v>1794.8</v>
      </c>
      <c r="L72" s="44">
        <f t="shared" si="14"/>
        <v>0.46680735086546316</v>
      </c>
      <c r="M72" s="39">
        <f>SUM(M73:M77)</f>
        <v>10053.91</v>
      </c>
      <c r="P72" s="22"/>
      <c r="Q72" s="22"/>
    </row>
    <row r="73" spans="1:17" x14ac:dyDescent="0.2">
      <c r="A73" s="13" t="s">
        <v>42</v>
      </c>
      <c r="B73" s="108" t="s">
        <v>92</v>
      </c>
      <c r="C73" s="109"/>
      <c r="D73" s="109"/>
      <c r="E73" s="109"/>
      <c r="F73" s="109"/>
      <c r="G73" s="109"/>
      <c r="H73" s="109"/>
      <c r="I73" s="109"/>
      <c r="J73" s="76">
        <v>2.3599999999999999E-2</v>
      </c>
      <c r="K73" s="14">
        <v>1794.8</v>
      </c>
      <c r="L73" s="45">
        <f t="shared" si="14"/>
        <v>0.16792539558725206</v>
      </c>
      <c r="M73" s="12">
        <v>3616.71</v>
      </c>
    </row>
    <row r="74" spans="1:17" x14ac:dyDescent="0.2">
      <c r="A74" s="13" t="s">
        <v>43</v>
      </c>
      <c r="B74" s="108" t="s">
        <v>93</v>
      </c>
      <c r="C74" s="109"/>
      <c r="D74" s="109"/>
      <c r="E74" s="109"/>
      <c r="F74" s="109"/>
      <c r="G74" s="109"/>
      <c r="H74" s="109"/>
      <c r="I74" s="109"/>
      <c r="J74" s="76">
        <v>2.9499999999999998E-2</v>
      </c>
      <c r="K74" s="14">
        <v>1794.8</v>
      </c>
      <c r="L74" s="45">
        <f t="shared" si="14"/>
        <v>6.2856585691999103E-2</v>
      </c>
      <c r="M74" s="12">
        <v>1353.78</v>
      </c>
    </row>
    <row r="75" spans="1:17" x14ac:dyDescent="0.2">
      <c r="A75" s="13" t="s">
        <v>44</v>
      </c>
      <c r="B75" s="108" t="s">
        <v>94</v>
      </c>
      <c r="C75" s="109"/>
      <c r="D75" s="109"/>
      <c r="E75" s="109"/>
      <c r="F75" s="109"/>
      <c r="G75" s="109"/>
      <c r="H75" s="109"/>
      <c r="I75" s="109"/>
      <c r="J75" s="76">
        <v>0.02</v>
      </c>
      <c r="K75" s="14">
        <v>1794.8</v>
      </c>
      <c r="L75" s="45">
        <f t="shared" ref="L75:L81" si="15">SUM(M75/K75)/12</f>
        <v>9.9607198573657241E-2</v>
      </c>
      <c r="M75" s="12">
        <v>2145.3000000000002</v>
      </c>
    </row>
    <row r="76" spans="1:17" x14ac:dyDescent="0.2">
      <c r="A76" s="13" t="s">
        <v>45</v>
      </c>
      <c r="B76" s="108" t="s">
        <v>122</v>
      </c>
      <c r="C76" s="109"/>
      <c r="D76" s="109"/>
      <c r="E76" s="109"/>
      <c r="F76" s="109"/>
      <c r="G76" s="109"/>
      <c r="H76" s="109"/>
      <c r="I76" s="164"/>
      <c r="J76" s="76">
        <v>1.4999999999999999E-2</v>
      </c>
      <c r="K76" s="14">
        <v>1794.8</v>
      </c>
      <c r="L76" s="45">
        <f t="shared" si="15"/>
        <v>0</v>
      </c>
      <c r="M76" s="12">
        <v>0</v>
      </c>
    </row>
    <row r="77" spans="1:17" ht="24.75" x14ac:dyDescent="0.2">
      <c r="A77" s="13" t="s">
        <v>89</v>
      </c>
      <c r="B77" s="108" t="s">
        <v>126</v>
      </c>
      <c r="C77" s="109"/>
      <c r="D77" s="109"/>
      <c r="E77" s="109"/>
      <c r="F77" s="109"/>
      <c r="G77" s="109"/>
      <c r="H77" s="109"/>
      <c r="I77" s="164"/>
      <c r="J77" s="71" t="s">
        <v>15</v>
      </c>
      <c r="K77" s="14">
        <v>1794.8</v>
      </c>
      <c r="L77" s="45">
        <f t="shared" si="15"/>
        <v>0.1364181710125548</v>
      </c>
      <c r="M77" s="12">
        <v>2938.12</v>
      </c>
    </row>
    <row r="78" spans="1:17" ht="37.5" customHeight="1" x14ac:dyDescent="0.2">
      <c r="A78" s="36" t="s">
        <v>46</v>
      </c>
      <c r="B78" s="94" t="s">
        <v>91</v>
      </c>
      <c r="C78" s="95"/>
      <c r="D78" s="95"/>
      <c r="E78" s="95"/>
      <c r="F78" s="95"/>
      <c r="G78" s="95"/>
      <c r="H78" s="95"/>
      <c r="I78" s="95"/>
      <c r="J78" s="77">
        <v>0.1</v>
      </c>
      <c r="K78" s="39">
        <v>1794.8</v>
      </c>
      <c r="L78" s="44">
        <f t="shared" si="15"/>
        <v>0.52008965715771494</v>
      </c>
      <c r="M78" s="39">
        <f>SUM(C9*10%)</f>
        <v>11201.483</v>
      </c>
      <c r="Q78" s="22"/>
    </row>
    <row r="79" spans="1:17" hidden="1" x14ac:dyDescent="0.2">
      <c r="A79" s="36" t="s">
        <v>47</v>
      </c>
      <c r="B79" s="94" t="s">
        <v>112</v>
      </c>
      <c r="C79" s="95"/>
      <c r="D79" s="95"/>
      <c r="E79" s="95"/>
      <c r="F79" s="95"/>
      <c r="G79" s="95"/>
      <c r="H79" s="95"/>
      <c r="I79" s="95"/>
      <c r="J79" s="37"/>
      <c r="K79" s="39">
        <v>1794.8</v>
      </c>
      <c r="L79" s="44">
        <f t="shared" si="15"/>
        <v>0</v>
      </c>
      <c r="M79" s="39">
        <f>SUM(M80:M81)</f>
        <v>0</v>
      </c>
      <c r="O79" s="78"/>
      <c r="P79" s="22"/>
      <c r="Q79" s="22"/>
    </row>
    <row r="80" spans="1:17" ht="19.5" hidden="1" x14ac:dyDescent="0.2">
      <c r="A80" s="34" t="s">
        <v>48</v>
      </c>
      <c r="B80" s="108" t="s">
        <v>104</v>
      </c>
      <c r="C80" s="109"/>
      <c r="D80" s="109"/>
      <c r="E80" s="109"/>
      <c r="F80" s="109"/>
      <c r="G80" s="109"/>
      <c r="H80" s="109"/>
      <c r="I80" s="109"/>
      <c r="J80" s="32" t="s">
        <v>50</v>
      </c>
      <c r="K80" s="11">
        <v>1794.8</v>
      </c>
      <c r="L80" s="45">
        <f t="shared" si="15"/>
        <v>0</v>
      </c>
      <c r="M80" s="12">
        <v>0</v>
      </c>
      <c r="O80" s="78"/>
    </row>
    <row r="81" spans="1:17" ht="19.5" hidden="1" x14ac:dyDescent="0.2">
      <c r="A81" s="13" t="s">
        <v>49</v>
      </c>
      <c r="B81" s="108" t="s">
        <v>105</v>
      </c>
      <c r="C81" s="109"/>
      <c r="D81" s="109"/>
      <c r="E81" s="109"/>
      <c r="F81" s="109"/>
      <c r="G81" s="109"/>
      <c r="H81" s="109"/>
      <c r="I81" s="109"/>
      <c r="J81" s="32" t="s">
        <v>50</v>
      </c>
      <c r="K81" s="11">
        <v>1794.8</v>
      </c>
      <c r="L81" s="45">
        <f t="shared" si="15"/>
        <v>0</v>
      </c>
      <c r="M81" s="12">
        <v>0</v>
      </c>
      <c r="O81" s="78"/>
    </row>
    <row r="82" spans="1:17" s="25" customFormat="1" x14ac:dyDescent="0.2">
      <c r="A82" s="24"/>
      <c r="B82" s="165" t="s">
        <v>51</v>
      </c>
      <c r="C82" s="166"/>
      <c r="D82" s="166"/>
      <c r="E82" s="166"/>
      <c r="F82" s="166"/>
      <c r="G82" s="166"/>
      <c r="H82" s="166"/>
      <c r="I82" s="166"/>
      <c r="J82" s="37"/>
      <c r="K82" s="41">
        <v>1794.8</v>
      </c>
      <c r="L82" s="44">
        <f>SUM(L38,L43,L47,L49,L53,L56,L57,L60,L63,L65,L67,L72,L78,L79)</f>
        <v>6.5035242088254961</v>
      </c>
      <c r="M82" s="39">
        <f>SUM(M38,M43,M47,M49,M53,M56,M57,M60,M63,M65,M67,M72,M78,M79)</f>
        <v>140070.30300000001</v>
      </c>
      <c r="P82" s="26"/>
      <c r="Q82" s="27"/>
    </row>
    <row r="83" spans="1:17" ht="15" x14ac:dyDescent="0.2">
      <c r="A83" s="167" t="s">
        <v>52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9"/>
    </row>
    <row r="84" spans="1:17" x14ac:dyDescent="0.2">
      <c r="A84" s="13">
        <v>1</v>
      </c>
      <c r="B84" s="170" t="s">
        <v>135</v>
      </c>
      <c r="C84" s="171"/>
      <c r="D84" s="171"/>
      <c r="E84" s="171"/>
      <c r="F84" s="171"/>
      <c r="G84" s="171"/>
      <c r="H84" s="171"/>
      <c r="I84" s="171"/>
      <c r="J84" s="32" t="s">
        <v>97</v>
      </c>
      <c r="K84" s="28">
        <v>1794.8</v>
      </c>
      <c r="L84" s="45">
        <f t="shared" ref="L84:L85" si="16">SUM(M84/K84)/12</f>
        <v>0.14857737166629523</v>
      </c>
      <c r="M84" s="12">
        <v>3200</v>
      </c>
      <c r="N84" s="6"/>
    </row>
    <row r="85" spans="1:17" x14ac:dyDescent="0.2">
      <c r="A85" s="13">
        <v>2</v>
      </c>
      <c r="B85" s="145" t="s">
        <v>136</v>
      </c>
      <c r="C85" s="146"/>
      <c r="D85" s="146"/>
      <c r="E85" s="146"/>
      <c r="F85" s="146"/>
      <c r="G85" s="146"/>
      <c r="H85" s="146"/>
      <c r="I85" s="147"/>
      <c r="J85" s="32" t="s">
        <v>97</v>
      </c>
      <c r="K85" s="28">
        <v>1794.8</v>
      </c>
      <c r="L85" s="45">
        <f t="shared" si="16"/>
        <v>9.286085729143452E-2</v>
      </c>
      <c r="M85" s="12">
        <v>2000</v>
      </c>
      <c r="N85" s="6"/>
    </row>
    <row r="86" spans="1:17" x14ac:dyDescent="0.2">
      <c r="A86" s="13">
        <v>3</v>
      </c>
      <c r="B86" s="145" t="s">
        <v>133</v>
      </c>
      <c r="C86" s="146"/>
      <c r="D86" s="146"/>
      <c r="E86" s="146"/>
      <c r="F86" s="146"/>
      <c r="G86" s="146"/>
      <c r="H86" s="146"/>
      <c r="I86" s="147"/>
      <c r="J86" s="32"/>
      <c r="K86" s="28">
        <v>1794.8</v>
      </c>
      <c r="L86" s="45">
        <f t="shared" ref="L86:L87" si="17">SUM(M86/K86)/12</f>
        <v>0.92919684644528633</v>
      </c>
      <c r="M86" s="12">
        <v>20012.669999999998</v>
      </c>
      <c r="N86" s="6"/>
    </row>
    <row r="87" spans="1:17" x14ac:dyDescent="0.2">
      <c r="A87" s="89">
        <v>4</v>
      </c>
      <c r="B87" s="94" t="s">
        <v>124</v>
      </c>
      <c r="C87" s="95"/>
      <c r="D87" s="95"/>
      <c r="E87" s="95"/>
      <c r="F87" s="95"/>
      <c r="G87" s="95"/>
      <c r="H87" s="95"/>
      <c r="I87" s="95"/>
      <c r="J87" s="77">
        <v>0.1</v>
      </c>
      <c r="K87" s="91">
        <v>1794.8</v>
      </c>
      <c r="L87" s="44">
        <f t="shared" si="17"/>
        <v>0.60000000000000009</v>
      </c>
      <c r="M87" s="91">
        <f>SUM(E9*10%)</f>
        <v>12922.560000000001</v>
      </c>
      <c r="N87" s="6"/>
    </row>
    <row r="88" spans="1:17" x14ac:dyDescent="0.2">
      <c r="A88" s="90"/>
      <c r="B88" s="165" t="s">
        <v>53</v>
      </c>
      <c r="C88" s="166"/>
      <c r="D88" s="166"/>
      <c r="E88" s="166"/>
      <c r="F88" s="166"/>
      <c r="G88" s="166"/>
      <c r="H88" s="166"/>
      <c r="I88" s="166"/>
      <c r="J88" s="37"/>
      <c r="K88" s="41">
        <v>1794.8</v>
      </c>
      <c r="L88" s="44">
        <f>SUM(L84:L86)</f>
        <v>1.1706350754030161</v>
      </c>
      <c r="M88" s="39">
        <f>SUM(M84:M87)</f>
        <v>38135.229999999996</v>
      </c>
    </row>
    <row r="89" spans="1:17" ht="15" x14ac:dyDescent="0.2">
      <c r="A89" s="167" t="s">
        <v>54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9"/>
    </row>
    <row r="90" spans="1:17" x14ac:dyDescent="0.2">
      <c r="A90" s="13">
        <v>1</v>
      </c>
      <c r="B90" s="175"/>
      <c r="C90" s="171"/>
      <c r="D90" s="171"/>
      <c r="E90" s="171"/>
      <c r="F90" s="171"/>
      <c r="G90" s="171"/>
      <c r="H90" s="171"/>
      <c r="I90" s="171"/>
      <c r="J90" s="32"/>
      <c r="K90" s="28">
        <v>1794.8</v>
      </c>
      <c r="L90" s="45">
        <f>SUM(M90/K90)/12</f>
        <v>0</v>
      </c>
      <c r="M90" s="12">
        <v>0</v>
      </c>
    </row>
    <row r="91" spans="1:17" x14ac:dyDescent="0.2">
      <c r="A91" s="90"/>
      <c r="B91" s="165" t="s">
        <v>55</v>
      </c>
      <c r="C91" s="166"/>
      <c r="D91" s="166"/>
      <c r="E91" s="166"/>
      <c r="F91" s="166"/>
      <c r="G91" s="166"/>
      <c r="H91" s="166"/>
      <c r="I91" s="166"/>
      <c r="J91" s="37"/>
      <c r="K91" s="41">
        <v>1794.8</v>
      </c>
      <c r="L91" s="44">
        <v>0</v>
      </c>
      <c r="M91" s="39">
        <v>0</v>
      </c>
    </row>
    <row r="94" spans="1:17" x14ac:dyDescent="0.2">
      <c r="B94" s="1" t="s">
        <v>113</v>
      </c>
      <c r="C94" s="1" t="s">
        <v>114</v>
      </c>
      <c r="J94" s="1" t="s">
        <v>118</v>
      </c>
      <c r="K94" s="33" t="s">
        <v>141</v>
      </c>
      <c r="L94" s="1"/>
      <c r="M94" s="46"/>
      <c r="N94" s="3"/>
    </row>
    <row r="96" spans="1:17" x14ac:dyDescent="0.2">
      <c r="B96" s="1" t="s">
        <v>115</v>
      </c>
    </row>
    <row r="98" spans="2:3" x14ac:dyDescent="0.2">
      <c r="B98" s="1" t="s">
        <v>116</v>
      </c>
      <c r="C98" s="1" t="s">
        <v>119</v>
      </c>
    </row>
    <row r="102" spans="2:3" x14ac:dyDescent="0.2">
      <c r="B102" s="1" t="s">
        <v>117</v>
      </c>
      <c r="C102" s="1" t="s">
        <v>119</v>
      </c>
    </row>
  </sheetData>
  <mergeCells count="172">
    <mergeCell ref="A1:M1"/>
    <mergeCell ref="A2:M2"/>
    <mergeCell ref="A3:M3"/>
    <mergeCell ref="A4:M4"/>
    <mergeCell ref="J6:N6"/>
    <mergeCell ref="A7:B7"/>
    <mergeCell ref="C7:D7"/>
    <mergeCell ref="E7:F7"/>
    <mergeCell ref="G7:H7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C15:D15"/>
    <mergeCell ref="E15:F15"/>
    <mergeCell ref="G15:H15"/>
    <mergeCell ref="A15:B15"/>
    <mergeCell ref="A23:B23"/>
    <mergeCell ref="C23:D23"/>
    <mergeCell ref="E23:F23"/>
    <mergeCell ref="G23:H23"/>
    <mergeCell ref="A20:B20"/>
    <mergeCell ref="C20:D20"/>
    <mergeCell ref="E20:F20"/>
    <mergeCell ref="G20:H20"/>
    <mergeCell ref="G21:H21"/>
    <mergeCell ref="G22:H22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G28:H28"/>
    <mergeCell ref="A29:B29"/>
    <mergeCell ref="C29:D29"/>
    <mergeCell ref="E29:F29"/>
    <mergeCell ref="G29:H29"/>
    <mergeCell ref="A27:B27"/>
    <mergeCell ref="C27:D27"/>
    <mergeCell ref="E27:F27"/>
    <mergeCell ref="G27:H27"/>
    <mergeCell ref="B53:I53"/>
    <mergeCell ref="B54:I54"/>
    <mergeCell ref="B47:I47"/>
    <mergeCell ref="B48:I48"/>
    <mergeCell ref="B49:I49"/>
    <mergeCell ref="B50:I50"/>
    <mergeCell ref="B45:I45"/>
    <mergeCell ref="B46:I46"/>
    <mergeCell ref="B40:I40"/>
    <mergeCell ref="B41:I41"/>
    <mergeCell ref="B42:I42"/>
    <mergeCell ref="B43:I43"/>
    <mergeCell ref="B44:I44"/>
    <mergeCell ref="B52:I52"/>
    <mergeCell ref="B51:I51"/>
    <mergeCell ref="B62:I62"/>
    <mergeCell ref="B63:I63"/>
    <mergeCell ref="B64:I64"/>
    <mergeCell ref="B65:I65"/>
    <mergeCell ref="B66:I66"/>
    <mergeCell ref="B59:I59"/>
    <mergeCell ref="B60:I60"/>
    <mergeCell ref="B61:I61"/>
    <mergeCell ref="B55:I55"/>
    <mergeCell ref="B56:I56"/>
    <mergeCell ref="B57:I57"/>
    <mergeCell ref="B58:I58"/>
    <mergeCell ref="B75:I75"/>
    <mergeCell ref="B77:I77"/>
    <mergeCell ref="B78:I78"/>
    <mergeCell ref="B72:I72"/>
    <mergeCell ref="B73:I73"/>
    <mergeCell ref="B74:I74"/>
    <mergeCell ref="B67:I67"/>
    <mergeCell ref="B68:I68"/>
    <mergeCell ref="B69:I69"/>
    <mergeCell ref="B70:I70"/>
    <mergeCell ref="B71:I71"/>
    <mergeCell ref="B76:I76"/>
    <mergeCell ref="B86:I86"/>
    <mergeCell ref="B87:I87"/>
    <mergeCell ref="A89:M89"/>
    <mergeCell ref="B90:I90"/>
    <mergeCell ref="B91:I91"/>
    <mergeCell ref="B88:I88"/>
    <mergeCell ref="B79:I79"/>
    <mergeCell ref="B80:I80"/>
    <mergeCell ref="B81:I81"/>
    <mergeCell ref="B82:I82"/>
    <mergeCell ref="A83:M83"/>
    <mergeCell ref="B84:I84"/>
    <mergeCell ref="B85:I85"/>
    <mergeCell ref="A12:B12"/>
    <mergeCell ref="A13:B13"/>
    <mergeCell ref="C12:D12"/>
    <mergeCell ref="C13:D13"/>
    <mergeCell ref="E12:F12"/>
    <mergeCell ref="E13:F13"/>
    <mergeCell ref="A34:M34"/>
    <mergeCell ref="B35:I35"/>
    <mergeCell ref="B36:I36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A37:M37"/>
    <mergeCell ref="B38:I38"/>
    <mergeCell ref="B39:I39"/>
    <mergeCell ref="J31:M31"/>
    <mergeCell ref="A32:B32"/>
    <mergeCell ref="C32:D32"/>
    <mergeCell ref="E32:F32"/>
    <mergeCell ref="G32:H32"/>
    <mergeCell ref="G12:H12"/>
    <mergeCell ref="G13:H13"/>
    <mergeCell ref="A21:B21"/>
    <mergeCell ref="A22:B22"/>
    <mergeCell ref="C21:D21"/>
    <mergeCell ref="C22:D22"/>
    <mergeCell ref="E21:F21"/>
    <mergeCell ref="E22:F22"/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2013-05-26T15:04:01Z</cp:lastPrinted>
  <dcterms:created xsi:type="dcterms:W3CDTF">2013-03-13T12:21:07Z</dcterms:created>
  <dcterms:modified xsi:type="dcterms:W3CDTF">2013-06-27T01:17:21Z</dcterms:modified>
</cp:coreProperties>
</file>