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9090"/>
  </bookViews>
  <sheets>
    <sheet name="2012" sheetId="2" r:id="rId1"/>
  </sheets>
  <calcPr calcId="144525"/>
</workbook>
</file>

<file path=xl/calcChain.xml><?xml version="1.0" encoding="utf-8"?>
<calcChain xmlns="http://schemas.openxmlformats.org/spreadsheetml/2006/main">
  <c r="M43" i="2" l="1"/>
  <c r="L35" i="2" l="1"/>
  <c r="L53" i="2" l="1"/>
  <c r="L49" i="2"/>
  <c r="L39" i="2"/>
  <c r="L34" i="2"/>
  <c r="C8" i="2"/>
  <c r="G27" i="2"/>
  <c r="E27" i="2"/>
  <c r="G21" i="2"/>
  <c r="E21" i="2"/>
  <c r="C20" i="2"/>
  <c r="I19" i="2"/>
  <c r="G19" i="2"/>
  <c r="E19" i="2"/>
  <c r="C19" i="2"/>
  <c r="C18" i="2"/>
  <c r="I17" i="2"/>
  <c r="G17" i="2"/>
  <c r="E17" i="2"/>
  <c r="C17" i="2"/>
  <c r="C16" i="2"/>
  <c r="N15" i="2"/>
  <c r="M15" i="2"/>
  <c r="L15" i="2"/>
  <c r="K15" i="2"/>
  <c r="J15" i="2"/>
  <c r="I15" i="2"/>
  <c r="G15" i="2"/>
  <c r="G22" i="2" s="1"/>
  <c r="E15" i="2"/>
  <c r="E22" i="2" s="1"/>
  <c r="E23" i="2" s="1"/>
  <c r="C15" i="2"/>
  <c r="C14" i="2"/>
  <c r="I13" i="2"/>
  <c r="G13" i="2"/>
  <c r="E13" i="2"/>
  <c r="C13" i="2"/>
  <c r="C12" i="2"/>
  <c r="I11" i="2"/>
  <c r="G11" i="2"/>
  <c r="E11" i="2"/>
  <c r="C11" i="2"/>
  <c r="C10" i="2"/>
  <c r="N9" i="2"/>
  <c r="N21" i="2" s="1"/>
  <c r="M9" i="2"/>
  <c r="M21" i="2" s="1"/>
  <c r="L9" i="2"/>
  <c r="L21" i="2" s="1"/>
  <c r="K9" i="2"/>
  <c r="K21" i="2" s="1"/>
  <c r="J9" i="2"/>
  <c r="J21" i="2" s="1"/>
  <c r="I9" i="2"/>
  <c r="G9" i="2"/>
  <c r="E9" i="2"/>
  <c r="C9" i="2"/>
  <c r="M33" i="2"/>
  <c r="M32" i="2" s="1"/>
  <c r="M52" i="2"/>
  <c r="M48" i="2"/>
  <c r="G24" i="2" l="1"/>
  <c r="G23" i="2"/>
  <c r="J22" i="2"/>
  <c r="L22" i="2"/>
  <c r="M22" i="2"/>
  <c r="N22" i="2"/>
  <c r="L81" i="2"/>
  <c r="L77" i="2"/>
  <c r="L79" i="2" s="1"/>
  <c r="L74" i="2"/>
  <c r="L73" i="2"/>
  <c r="M72" i="2"/>
  <c r="L72" i="2"/>
  <c r="L70" i="2"/>
  <c r="L69" i="2"/>
  <c r="L68" i="2"/>
  <c r="L67" i="2"/>
  <c r="M66" i="2"/>
  <c r="L66" i="2"/>
  <c r="L65" i="2"/>
  <c r="L64" i="2"/>
  <c r="L63" i="2"/>
  <c r="L62" i="2"/>
  <c r="M61" i="2"/>
  <c r="L61" i="2"/>
  <c r="L60" i="2"/>
  <c r="M59" i="2"/>
  <c r="L59" i="2"/>
  <c r="L58" i="2"/>
  <c r="M57" i="2"/>
  <c r="L57" i="2"/>
  <c r="L56" i="2"/>
  <c r="L55" i="2"/>
  <c r="M54" i="2"/>
  <c r="L54" i="2"/>
  <c r="L52" i="2"/>
  <c r="M51" i="2"/>
  <c r="L51" i="2"/>
  <c r="L50" i="2"/>
  <c r="L48" i="2"/>
  <c r="M47" i="2"/>
  <c r="L47" i="2"/>
  <c r="L46" i="2"/>
  <c r="L45" i="2"/>
  <c r="L44" i="2"/>
  <c r="L43" i="2"/>
  <c r="L42" i="2"/>
  <c r="M41" i="2"/>
  <c r="L41" i="2"/>
  <c r="L40" i="2"/>
  <c r="M38" i="2"/>
  <c r="M37" i="2" s="1"/>
  <c r="L38" i="2"/>
  <c r="L37" i="2"/>
  <c r="L36" i="2"/>
  <c r="L33" i="2"/>
  <c r="L32" i="2"/>
  <c r="M78" i="2"/>
  <c r="M71" i="2"/>
  <c r="L71" i="2" s="1"/>
  <c r="N25" i="2" l="1"/>
  <c r="M75" i="2"/>
  <c r="I21" i="2" s="1"/>
  <c r="M79" i="2"/>
  <c r="L78" i="2"/>
  <c r="L75" i="2"/>
  <c r="C27" i="2" s="1"/>
  <c r="I27" i="2" s="1"/>
  <c r="C21" i="2" l="1"/>
  <c r="I22" i="2"/>
  <c r="C22" i="2" s="1"/>
  <c r="C23" i="2" s="1"/>
  <c r="E24" i="2" s="1"/>
  <c r="G25" i="2" s="1"/>
</calcChain>
</file>

<file path=xl/sharedStrings.xml><?xml version="1.0" encoding="utf-8"?>
<sst xmlns="http://schemas.openxmlformats.org/spreadsheetml/2006/main" count="151" uniqueCount="123">
  <si>
    <t>Отчет</t>
  </si>
  <si>
    <t>Содержание</t>
  </si>
  <si>
    <t>Тек. ремонт</t>
  </si>
  <si>
    <t>Кап. ремонт</t>
  </si>
  <si>
    <t>Тариф</t>
  </si>
  <si>
    <t>№</t>
  </si>
  <si>
    <t>Статья расходов</t>
  </si>
  <si>
    <t>Расшифровка затрат</t>
  </si>
  <si>
    <t>Общая площадь, м2</t>
  </si>
  <si>
    <t>Тариф по факту, руб./м2</t>
  </si>
  <si>
    <t>Сумма, руб.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</si>
  <si>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</si>
  <si>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</si>
  <si>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</si>
  <si>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</si>
  <si>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</si>
  <si>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Заработная плата диспетчера с налогами по приему заявок населения</t>
  </si>
  <si>
    <t>Согласно Акта</t>
  </si>
  <si>
    <t>2.</t>
  </si>
  <si>
    <t>2.1.</t>
  </si>
  <si>
    <t>2.2.</t>
  </si>
  <si>
    <t>3.</t>
  </si>
  <si>
    <t>3.1.</t>
  </si>
  <si>
    <t>4.</t>
  </si>
  <si>
    <t>5.</t>
  </si>
  <si>
    <t>5.1.</t>
  </si>
  <si>
    <t>6.</t>
  </si>
  <si>
    <t>Сброс снега с крыш и скол наледи.</t>
  </si>
  <si>
    <t>7.</t>
  </si>
  <si>
    <t>7.1.</t>
  </si>
  <si>
    <t>8.</t>
  </si>
  <si>
    <t>8.1.</t>
  </si>
  <si>
    <t>8.2.</t>
  </si>
  <si>
    <t>Заработная плата ночного диспетчера с налогами - 3 чел.</t>
  </si>
  <si>
    <t>9.</t>
  </si>
  <si>
    <t>9.1.</t>
  </si>
  <si>
    <t>10.</t>
  </si>
  <si>
    <t>10.1.</t>
  </si>
  <si>
    <t>Заработная плата паспортиста с налогами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</si>
  <si>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</si>
  <si>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</si>
  <si>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</si>
  <si>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</si>
  <si>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</si>
  <si>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</si>
  <si>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</si>
  <si>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</si>
  <si>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</si>
  <si>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</si>
  <si>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</si>
  <si>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</si>
  <si>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</si>
  <si>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</si>
  <si>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</si>
  <si>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</si>
  <si>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</si>
  <si>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 xml:space="preserve">Итого расходов на капитальный ремонт </t>
  </si>
  <si>
    <t>Баланс на начало года</t>
  </si>
  <si>
    <r>
      <t xml:space="preserve">Оплата за излишне потребленное тепло за 2010 - 2011 г.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</si>
  <si>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</si>
  <si>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 Ремонт доводчиков. </t>
    </r>
    <r>
      <rPr>
        <b/>
        <u/>
        <sz val="8"/>
        <rFont val="Arial"/>
        <family val="2"/>
        <charset val="204"/>
      </rPr>
      <t>В том числе:</t>
    </r>
  </si>
  <si>
    <r>
      <t xml:space="preserve">Дератизация подвальных помещений. Комплексные меры по уничтожению грызунов (крыс, мышей, полёвок и др.).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</si>
  <si>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придомовой территории. Работа дворника по уборке прилегающей к дому территории от мусора и снега. Сезонная косьба травы.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</si>
  <si>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лестничных клеток. Работа уборщика подъездов, в том числе подметание и мойка пола, лифтовых кабин при их наличии.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</si>
  <si>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Технический надзор. Технические осмотры, планирование, расчет стоимости работ (калькуляций, смет), их приемка и учет, ведение документации.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</si>
  <si>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Расчет и начисления оплаты по услугам, кассовое обслуживание.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</si>
  <si>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сбору платежей  (Договор на прием платежей от населения). </t>
    </r>
    <r>
      <rPr>
        <b/>
        <u/>
        <sz val="8"/>
        <rFont val="Arial"/>
        <family val="2"/>
        <charset val="204"/>
      </rPr>
      <t>В том числе:</t>
    </r>
  </si>
  <si>
    <t>Фактический тариф</t>
  </si>
  <si>
    <t>0,5 часа</t>
  </si>
  <si>
    <r>
      <t xml:space="preserve">Транспортные услуги. </t>
    </r>
    <r>
      <rPr>
        <b/>
        <u/>
        <sz val="8"/>
        <rFont val="Arial"/>
        <family val="2"/>
        <charset val="204"/>
      </rPr>
      <t>В том числе:</t>
    </r>
  </si>
  <si>
    <t>1 час</t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</si>
  <si>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</si>
  <si>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</si>
  <si>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</si>
  <si>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</si>
  <si>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</si>
  <si>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</si>
  <si>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</si>
  <si>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</si>
  <si>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Итого баланс</t>
  </si>
  <si>
    <t>Содержание МКД</t>
  </si>
  <si>
    <t>Приборы учета</t>
  </si>
  <si>
    <t>Лифт</t>
  </si>
  <si>
    <t>Вывоз ТБО</t>
  </si>
  <si>
    <t>Антенна</t>
  </si>
  <si>
    <t>Домофон</t>
  </si>
  <si>
    <r>
      <t xml:space="preserve"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 </t>
    </r>
    <r>
      <rPr>
        <b/>
        <u/>
        <sz val="8"/>
        <rFont val="Arial"/>
        <family val="2"/>
        <charset val="204"/>
      </rPr>
      <t>В том числе:</t>
    </r>
  </si>
  <si>
    <t>Дополнительные сборы:</t>
  </si>
  <si>
    <t>Задолженность по дополнительным сборам:</t>
  </si>
  <si>
    <t>Работа Мастера, слесарей-сантехников, электрогазосварщика, электриков. Списание материалов и инструментов. Доставка материалов и инструментов. Спецодежда.</t>
  </si>
  <si>
    <t>Работа Мастера, плотников, кровельщика-жестянщика. Списание материалов и инструментов. Доставка материалов и инструментов. Спецодежда.</t>
  </si>
  <si>
    <t>Работа дворника, газонокосильщиков, мастера по благоустройству</t>
  </si>
  <si>
    <t>Работа уборщиц лестничных клеток, мастера по благоустройству</t>
  </si>
  <si>
    <t>Заработная плата кассира с налогами</t>
  </si>
  <si>
    <t>Заработная плата бухгалтера по начислениям с налогами</t>
  </si>
  <si>
    <t>12.5.</t>
  </si>
  <si>
    <t>Доставка квитанций</t>
  </si>
  <si>
    <t xml:space="preserve">Расходы по содержанию УК 10% от начисления "текущий ремонт". </t>
  </si>
  <si>
    <t>Расходы по содержанию УК 10% от начисления "содержание общего имущества".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</si>
  <si>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</si>
  <si>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</si>
  <si>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</si>
  <si>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Наименование:</t>
  </si>
  <si>
    <t>Печать и обработка квитанций, согласно договора № 02/11 от 01.10.05г. с УМП "ЕРКЦ г. Томск"</t>
  </si>
  <si>
    <t>ООО "Спектр СБ"</t>
  </si>
  <si>
    <t xml:space="preserve"> по затратам на содержание и ремонт общего имущества МКД в 2012 г.</t>
  </si>
  <si>
    <t>январь-декабрь 2012 г.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</si>
  <si>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</si>
  <si>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Аварийное обслуживание жилых домов, согласно договора на аварийное обслуживание</t>
  </si>
  <si>
    <t>по адресу: г. Томск, пер. Ботанический, д. 22, стр. 1</t>
  </si>
  <si>
    <t>1.3.</t>
  </si>
  <si>
    <t>Опрессовка систем теплоснабжения и горячего водоснабжения</t>
  </si>
  <si>
    <t>Договор № 918 от 01.02.09г. с ОАО "ТГК-11", согласно договора и платежных поручений. За начало 2012 г.</t>
  </si>
  <si>
    <t>Договор № 918 от 01.02.09г. с ОАО "ТГК-11", согласно договора и платежных поручений. За конец 2012 г.</t>
  </si>
  <si>
    <r>
      <t xml:space="preserve">Аварийно-диспетчерское обслуживание. Прием заявок населения, устранение аварий, выполнение заявок населения.  </t>
    </r>
    <r>
      <rPr>
        <b/>
        <u/>
        <sz val="8"/>
        <rFont val="Arial"/>
        <family val="2"/>
        <charset val="204"/>
      </rPr>
      <t>В том числе:</t>
    </r>
  </si>
  <si>
    <t>Зачет средств в содержание по задолженности по дополнит. сборам</t>
  </si>
  <si>
    <t>Дератизация подвальных помещений. Комплексные меры по уничтожению грызунов (крыс, мышей, полёвок и др.)</t>
  </si>
  <si>
    <t>Заработная плата инженера-сметчика с налогами</t>
  </si>
  <si>
    <t>Установка доводчика на тамбурную дверь п. 2</t>
  </si>
  <si>
    <t>Уборка дворовой территории. Работа фронтального погрузчика ТО18. Акт №49 от 31.03.2012 г. ООО "Автомобилист"</t>
  </si>
  <si>
    <t>Доставка песка в песочницу. Акт № 27 от 17.05.2012 г. ИП Колосов И.П.</t>
  </si>
  <si>
    <t>0,25 часа</t>
  </si>
  <si>
    <t>Транспортные услуги фронтального погрузчика. Акт № 489 от 23.11.2012 г. ООО "ТрансТорг"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</si>
</sst>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4" fontId="22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0" fontId="1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1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vertical="center" wrapText="1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3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9" fillId="4" borderId="1" xfId="1" applyFont="1" applyFill="1" applyBorder="1" applyAlignment="1">
      <alignment horizontal="left"/>
    </xf>
    <xf numFmtId="2" fontId="9" fillId="0" borderId="2" xfId="1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 vertical="center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right"/>
    </xf>
    <xf numFmtId="0" fontId="26" fillId="4" borderId="2" xfId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2" fontId="13" fillId="0" borderId="2" xfId="1" applyNumberFormat="1" applyFont="1" applyFill="1" applyBorder="1" applyAlignment="1">
      <alignment horizontal="right" vertical="center"/>
    </xf>
    <xf numFmtId="2" fontId="13" fillId="0" borderId="4" xfId="1" applyNumberFormat="1" applyFont="1" applyFill="1" applyBorder="1" applyAlignment="1">
      <alignment horizontal="right" vertical="center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right"/>
    </xf>
    <xf numFmtId="0" fontId="24" fillId="0" borderId="4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workbookViewId="0">
      <selection activeCell="Q29" sqref="Q29"/>
    </sheetView>
  </sheetViews>
  <sheetFormatPr defaultRowHeight="11.25" x14ac:dyDescent="0.2"/>
  <cols>
    <col min="1" max="1" width="6" style="1" customWidth="1"/>
    <col min="2" max="2" width="41" style="1" customWidth="1"/>
    <col min="3" max="3" width="6" style="1" customWidth="1"/>
    <col min="4" max="4" width="5" style="1" customWidth="1"/>
    <col min="5" max="5" width="8" style="1" customWidth="1"/>
    <col min="6" max="6" width="3.7109375" style="1" customWidth="1"/>
    <col min="7" max="7" width="5.140625" style="1" customWidth="1"/>
    <col min="8" max="8" width="6" style="1" customWidth="1"/>
    <col min="9" max="9" width="14" style="1" customWidth="1"/>
    <col min="10" max="10" width="13" style="33" customWidth="1"/>
    <col min="11" max="11" width="9.140625" style="1"/>
    <col min="12" max="12" width="9.7109375" style="46" customWidth="1"/>
    <col min="13" max="13" width="9.7109375" style="3" customWidth="1"/>
    <col min="14" max="14" width="9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8" ht="15.75" x14ac:dyDescent="0.25">
      <c r="A2" s="163" t="s">
        <v>105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8" ht="15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8" ht="12" x14ac:dyDescent="0.2">
      <c r="A4" s="165" t="s">
        <v>109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8" x14ac:dyDescent="0.2">
      <c r="J5" s="30"/>
      <c r="K5" s="2"/>
      <c r="L5" s="42"/>
    </row>
    <row r="6" spans="1:18" ht="12" x14ac:dyDescent="0.2">
      <c r="J6" s="166" t="s">
        <v>87</v>
      </c>
      <c r="K6" s="166"/>
      <c r="L6" s="166"/>
      <c r="M6" s="166"/>
      <c r="N6" s="166"/>
    </row>
    <row r="7" spans="1:18" x14ac:dyDescent="0.2">
      <c r="A7" s="125" t="s">
        <v>102</v>
      </c>
      <c r="B7" s="167"/>
      <c r="C7" s="168" t="s">
        <v>1</v>
      </c>
      <c r="D7" s="168"/>
      <c r="E7" s="168" t="s">
        <v>2</v>
      </c>
      <c r="F7" s="168"/>
      <c r="G7" s="169" t="s">
        <v>3</v>
      </c>
      <c r="H7" s="170"/>
      <c r="I7" s="58" t="s">
        <v>80</v>
      </c>
      <c r="J7" s="58" t="s">
        <v>81</v>
      </c>
      <c r="K7" s="58" t="s">
        <v>82</v>
      </c>
      <c r="L7" s="58" t="s">
        <v>83</v>
      </c>
      <c r="M7" s="58" t="s">
        <v>84</v>
      </c>
      <c r="N7" s="58" t="s">
        <v>85</v>
      </c>
      <c r="O7" s="56"/>
      <c r="P7" s="56"/>
    </row>
    <row r="8" spans="1:18" ht="12.75" customHeight="1" x14ac:dyDescent="0.2">
      <c r="A8" s="171" t="s">
        <v>57</v>
      </c>
      <c r="B8" s="172"/>
      <c r="C8" s="161">
        <f>SUM(I8)</f>
        <v>-234450.46</v>
      </c>
      <c r="D8" s="173"/>
      <c r="E8" s="161">
        <v>145411.28</v>
      </c>
      <c r="F8" s="173"/>
      <c r="G8" s="161">
        <v>144895.22</v>
      </c>
      <c r="H8" s="162"/>
      <c r="I8" s="59">
        <v>-234450.46</v>
      </c>
      <c r="J8" s="65">
        <v>0</v>
      </c>
      <c r="K8" s="59">
        <v>0</v>
      </c>
      <c r="L8" s="65">
        <v>0</v>
      </c>
      <c r="M8" s="59">
        <v>0</v>
      </c>
      <c r="N8" s="65">
        <v>0</v>
      </c>
      <c r="O8" s="57"/>
      <c r="P8" s="57"/>
    </row>
    <row r="9" spans="1:18" ht="12.75" x14ac:dyDescent="0.2">
      <c r="A9" s="144" t="s">
        <v>71</v>
      </c>
      <c r="B9" s="144"/>
      <c r="C9" s="145">
        <f>SUM(I9)</f>
        <v>92428.44</v>
      </c>
      <c r="D9" s="146"/>
      <c r="E9" s="145">
        <f>SUM(E10,E11,E13)</f>
        <v>81422.8</v>
      </c>
      <c r="F9" s="146"/>
      <c r="G9" s="145">
        <f>SUM(G10,G11,G13)</f>
        <v>28591.22</v>
      </c>
      <c r="H9" s="147"/>
      <c r="I9" s="60">
        <f>SUM(I10,I11,I13)</f>
        <v>92428.44</v>
      </c>
      <c r="J9" s="64">
        <f>SUM(J10)</f>
        <v>11326.32</v>
      </c>
      <c r="K9" s="60">
        <f t="shared" ref="K9:N9" si="0">SUM(K10)</f>
        <v>0</v>
      </c>
      <c r="L9" s="64">
        <f t="shared" si="0"/>
        <v>46695.34</v>
      </c>
      <c r="M9" s="60">
        <f t="shared" si="0"/>
        <v>0</v>
      </c>
      <c r="N9" s="64">
        <f t="shared" si="0"/>
        <v>8076</v>
      </c>
      <c r="O9" s="57"/>
      <c r="P9" s="57"/>
      <c r="R9" s="4"/>
    </row>
    <row r="10" spans="1:18" x14ac:dyDescent="0.2">
      <c r="A10" s="159" t="s">
        <v>74</v>
      </c>
      <c r="B10" s="160"/>
      <c r="C10" s="161">
        <f>SUM(I10)</f>
        <v>92428.44</v>
      </c>
      <c r="D10" s="162"/>
      <c r="E10" s="161">
        <v>81422.8</v>
      </c>
      <c r="F10" s="162"/>
      <c r="G10" s="161">
        <v>28591.22</v>
      </c>
      <c r="H10" s="162"/>
      <c r="I10" s="59">
        <v>92428.44</v>
      </c>
      <c r="J10" s="59">
        <v>11326.32</v>
      </c>
      <c r="K10" s="59">
        <v>0</v>
      </c>
      <c r="L10" s="59">
        <v>46695.34</v>
      </c>
      <c r="M10" s="59">
        <v>0</v>
      </c>
      <c r="N10" s="59">
        <v>8076</v>
      </c>
      <c r="O10" s="57"/>
      <c r="P10" s="57"/>
      <c r="R10" s="4"/>
    </row>
    <row r="11" spans="1:18" x14ac:dyDescent="0.2">
      <c r="A11" s="159" t="s">
        <v>75</v>
      </c>
      <c r="B11" s="160"/>
      <c r="C11" s="161">
        <f t="shared" ref="C11:C20" si="1">SUM(I11)</f>
        <v>0</v>
      </c>
      <c r="D11" s="162"/>
      <c r="E11" s="161">
        <f>SUM(E12)</f>
        <v>0</v>
      </c>
      <c r="F11" s="162"/>
      <c r="G11" s="161">
        <f>SUM(G12)</f>
        <v>0</v>
      </c>
      <c r="H11" s="162"/>
      <c r="I11" s="59">
        <f>SUM(I12)</f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7"/>
      <c r="P11" s="57"/>
      <c r="R11" s="4"/>
    </row>
    <row r="12" spans="1:18" x14ac:dyDescent="0.2">
      <c r="A12" s="155"/>
      <c r="B12" s="156"/>
      <c r="C12" s="157">
        <f t="shared" si="1"/>
        <v>0</v>
      </c>
      <c r="D12" s="158"/>
      <c r="E12" s="157">
        <v>0</v>
      </c>
      <c r="F12" s="158"/>
      <c r="G12" s="157">
        <v>0</v>
      </c>
      <c r="H12" s="158"/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57"/>
      <c r="P12" s="57"/>
      <c r="R12" s="4"/>
    </row>
    <row r="13" spans="1:18" x14ac:dyDescent="0.2">
      <c r="A13" s="159" t="s">
        <v>76</v>
      </c>
      <c r="B13" s="160"/>
      <c r="C13" s="161">
        <f t="shared" si="1"/>
        <v>0</v>
      </c>
      <c r="D13" s="162"/>
      <c r="E13" s="161">
        <f>SUM(E14:F14)</f>
        <v>0</v>
      </c>
      <c r="F13" s="162"/>
      <c r="G13" s="161">
        <f>SUM(G14:H14)</f>
        <v>0</v>
      </c>
      <c r="H13" s="162"/>
      <c r="I13" s="59">
        <f>SUM(I14:I14)</f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7"/>
      <c r="P13" s="57"/>
      <c r="R13" s="4"/>
    </row>
    <row r="14" spans="1:18" x14ac:dyDescent="0.2">
      <c r="A14" s="155"/>
      <c r="B14" s="156"/>
      <c r="C14" s="157">
        <f t="shared" si="1"/>
        <v>0</v>
      </c>
      <c r="D14" s="158"/>
      <c r="E14" s="157">
        <v>0</v>
      </c>
      <c r="F14" s="158"/>
      <c r="G14" s="157">
        <v>0</v>
      </c>
      <c r="H14" s="158"/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57"/>
      <c r="P14" s="57"/>
      <c r="R14" s="4"/>
    </row>
    <row r="15" spans="1:18" ht="12.75" x14ac:dyDescent="0.2">
      <c r="A15" s="144" t="s">
        <v>73</v>
      </c>
      <c r="B15" s="144"/>
      <c r="C15" s="145">
        <f t="shared" si="1"/>
        <v>83913.05</v>
      </c>
      <c r="D15" s="146"/>
      <c r="E15" s="145">
        <f>SUM(E16,E17,E19)</f>
        <v>73333.740000000005</v>
      </c>
      <c r="F15" s="146"/>
      <c r="G15" s="145">
        <f>SUM(G16,G17,G19)</f>
        <v>25715.26</v>
      </c>
      <c r="H15" s="147"/>
      <c r="I15" s="60">
        <f>SUM(I16,I17,I19)</f>
        <v>83913.05</v>
      </c>
      <c r="J15" s="64">
        <f>SUM(J16)</f>
        <v>10138.85</v>
      </c>
      <c r="K15" s="60">
        <f t="shared" ref="K15:N15" si="2">SUM(K16)</f>
        <v>0</v>
      </c>
      <c r="L15" s="64">
        <f t="shared" si="2"/>
        <v>41252.519999999997</v>
      </c>
      <c r="M15" s="60">
        <f t="shared" si="2"/>
        <v>0</v>
      </c>
      <c r="N15" s="64">
        <f t="shared" si="2"/>
        <v>7191.38</v>
      </c>
      <c r="O15" s="57"/>
      <c r="P15" s="57"/>
      <c r="R15" s="4"/>
    </row>
    <row r="16" spans="1:18" x14ac:dyDescent="0.2">
      <c r="A16" s="159" t="s">
        <v>74</v>
      </c>
      <c r="B16" s="160"/>
      <c r="C16" s="161">
        <f>SUM(I16)</f>
        <v>83913.05</v>
      </c>
      <c r="D16" s="162"/>
      <c r="E16" s="161">
        <v>73333.740000000005</v>
      </c>
      <c r="F16" s="162"/>
      <c r="G16" s="161">
        <v>25715.26</v>
      </c>
      <c r="H16" s="162"/>
      <c r="I16" s="59">
        <v>83913.05</v>
      </c>
      <c r="J16" s="59">
        <v>10138.85</v>
      </c>
      <c r="K16" s="59">
        <v>0</v>
      </c>
      <c r="L16" s="59">
        <v>41252.519999999997</v>
      </c>
      <c r="M16" s="59">
        <v>0</v>
      </c>
      <c r="N16" s="59">
        <v>7191.38</v>
      </c>
      <c r="O16" s="57"/>
      <c r="P16" s="57"/>
      <c r="R16" s="4"/>
    </row>
    <row r="17" spans="1:19" x14ac:dyDescent="0.2">
      <c r="A17" s="159" t="s">
        <v>75</v>
      </c>
      <c r="B17" s="160"/>
      <c r="C17" s="161">
        <f t="shared" si="1"/>
        <v>0</v>
      </c>
      <c r="D17" s="162"/>
      <c r="E17" s="161">
        <f>SUM(E18)</f>
        <v>0</v>
      </c>
      <c r="F17" s="162"/>
      <c r="G17" s="161">
        <f>SUM(G18)</f>
        <v>0</v>
      </c>
      <c r="H17" s="162"/>
      <c r="I17" s="59">
        <f>SUM(I18)</f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7"/>
      <c r="P17" s="57"/>
      <c r="R17" s="4"/>
    </row>
    <row r="18" spans="1:19" x14ac:dyDescent="0.2">
      <c r="A18" s="155"/>
      <c r="B18" s="156"/>
      <c r="C18" s="157">
        <f t="shared" si="1"/>
        <v>0</v>
      </c>
      <c r="D18" s="158"/>
      <c r="E18" s="157">
        <v>0</v>
      </c>
      <c r="F18" s="158"/>
      <c r="G18" s="157">
        <v>0</v>
      </c>
      <c r="H18" s="158"/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57"/>
      <c r="P18" s="57"/>
      <c r="R18" s="4"/>
    </row>
    <row r="19" spans="1:19" x14ac:dyDescent="0.2">
      <c r="A19" s="159" t="s">
        <v>76</v>
      </c>
      <c r="B19" s="160"/>
      <c r="C19" s="161">
        <f t="shared" si="1"/>
        <v>0</v>
      </c>
      <c r="D19" s="162"/>
      <c r="E19" s="161">
        <f>SUM(E20:F20)</f>
        <v>0</v>
      </c>
      <c r="F19" s="162"/>
      <c r="G19" s="161">
        <f>SUM(G20:H20)</f>
        <v>0</v>
      </c>
      <c r="H19" s="162"/>
      <c r="I19" s="59">
        <f>SUM(I20:I20)</f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7"/>
      <c r="P19" s="57"/>
      <c r="R19" s="4"/>
    </row>
    <row r="20" spans="1:19" x14ac:dyDescent="0.2">
      <c r="A20" s="155"/>
      <c r="B20" s="156"/>
      <c r="C20" s="157">
        <f t="shared" si="1"/>
        <v>0</v>
      </c>
      <c r="D20" s="158"/>
      <c r="E20" s="157">
        <v>0</v>
      </c>
      <c r="F20" s="158"/>
      <c r="G20" s="157">
        <v>0</v>
      </c>
      <c r="H20" s="158"/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57"/>
      <c r="P20" s="57"/>
      <c r="R20" s="4"/>
    </row>
    <row r="21" spans="1:19" ht="12.75" x14ac:dyDescent="0.2">
      <c r="A21" s="144" t="s">
        <v>77</v>
      </c>
      <c r="B21" s="144"/>
      <c r="C21" s="145">
        <f>SUM(I21)</f>
        <v>153555.46000000002</v>
      </c>
      <c r="D21" s="146"/>
      <c r="E21" s="145">
        <f>SUM(M83)</f>
        <v>0</v>
      </c>
      <c r="F21" s="146"/>
      <c r="G21" s="145">
        <f>SUM(M86)</f>
        <v>0</v>
      </c>
      <c r="H21" s="147"/>
      <c r="I21" s="60">
        <f>SUM(M75)</f>
        <v>153555.46000000002</v>
      </c>
      <c r="J21" s="64">
        <f>SUM(J9)</f>
        <v>11326.32</v>
      </c>
      <c r="K21" s="60">
        <f t="shared" ref="K21:N21" si="3">SUM(K9)</f>
        <v>0</v>
      </c>
      <c r="L21" s="64">
        <f t="shared" si="3"/>
        <v>46695.34</v>
      </c>
      <c r="M21" s="60">
        <f t="shared" si="3"/>
        <v>0</v>
      </c>
      <c r="N21" s="64">
        <f t="shared" si="3"/>
        <v>8076</v>
      </c>
      <c r="O21" s="57"/>
      <c r="P21" s="57"/>
    </row>
    <row r="22" spans="1:19" ht="12.75" x14ac:dyDescent="0.2">
      <c r="A22" s="144" t="s">
        <v>72</v>
      </c>
      <c r="B22" s="144"/>
      <c r="C22" s="130">
        <f>SUM(I22)</f>
        <v>-304092.87</v>
      </c>
      <c r="D22" s="152"/>
      <c r="E22" s="130">
        <f>SUM(E8,E15)-E21</f>
        <v>218745.02000000002</v>
      </c>
      <c r="F22" s="152"/>
      <c r="G22" s="130">
        <f>SUM(G8,G15)-G21</f>
        <v>170610.48</v>
      </c>
      <c r="H22" s="132"/>
      <c r="I22" s="62">
        <f>SUM(I8,I15)-I21</f>
        <v>-304092.87</v>
      </c>
      <c r="J22" s="66">
        <f>SUM(J8,J15)-J21</f>
        <v>-1187.4699999999993</v>
      </c>
      <c r="K22" s="62">
        <v>0</v>
      </c>
      <c r="L22" s="66">
        <f>SUM(L8,L15)-L21</f>
        <v>-5442.82</v>
      </c>
      <c r="M22" s="66">
        <f>SUM(M8,M15)-M21</f>
        <v>0</v>
      </c>
      <c r="N22" s="66">
        <f>SUM(N8,N15)-N21</f>
        <v>-884.61999999999989</v>
      </c>
      <c r="O22" s="54"/>
      <c r="P22" s="55"/>
      <c r="Q22" s="3"/>
    </row>
    <row r="23" spans="1:19" x14ac:dyDescent="0.2">
      <c r="A23" s="153" t="s">
        <v>115</v>
      </c>
      <c r="B23" s="154"/>
      <c r="C23" s="130">
        <f>SUM(C22,J22:N22)</f>
        <v>-311607.77999999997</v>
      </c>
      <c r="D23" s="132"/>
      <c r="E23" s="130">
        <f>SUM(E22)</f>
        <v>218745.02000000002</v>
      </c>
      <c r="F23" s="132"/>
      <c r="G23" s="130">
        <f>SUM(G22)</f>
        <v>170610.48</v>
      </c>
      <c r="H23" s="132"/>
      <c r="I23" s="62"/>
      <c r="J23" s="66">
        <v>0</v>
      </c>
      <c r="K23" s="62">
        <v>0</v>
      </c>
      <c r="L23" s="66">
        <v>0</v>
      </c>
      <c r="M23" s="66">
        <v>0</v>
      </c>
      <c r="N23" s="66">
        <v>0</v>
      </c>
      <c r="O23" s="54"/>
      <c r="P23" s="55"/>
      <c r="Q23" s="3"/>
    </row>
    <row r="24" spans="1:19" x14ac:dyDescent="0.2">
      <c r="A24" s="148" t="s">
        <v>78</v>
      </c>
      <c r="B24" s="149"/>
      <c r="C24" s="130">
        <v>0</v>
      </c>
      <c r="D24" s="132"/>
      <c r="E24" s="130">
        <f>SUM(E23+C23)</f>
        <v>-92862.759999999951</v>
      </c>
      <c r="F24" s="132"/>
      <c r="G24" s="130">
        <f>SUM(G22)</f>
        <v>170610.48</v>
      </c>
      <c r="H24" s="132"/>
      <c r="I24" s="63"/>
      <c r="J24" s="63"/>
      <c r="K24" s="63"/>
      <c r="L24" s="63"/>
      <c r="M24" s="63"/>
      <c r="N24" s="63"/>
      <c r="O24" s="54"/>
      <c r="P24" s="55"/>
      <c r="Q24" s="3"/>
    </row>
    <row r="25" spans="1:19" x14ac:dyDescent="0.2">
      <c r="A25" s="148" t="s">
        <v>79</v>
      </c>
      <c r="B25" s="149"/>
      <c r="C25" s="150"/>
      <c r="D25" s="151"/>
      <c r="E25" s="150"/>
      <c r="F25" s="151"/>
      <c r="G25" s="130">
        <f>SUM(C24:H24)</f>
        <v>77747.720000000059</v>
      </c>
      <c r="H25" s="132"/>
      <c r="I25" s="63"/>
      <c r="J25" s="130" t="s">
        <v>88</v>
      </c>
      <c r="K25" s="131"/>
      <c r="L25" s="131"/>
      <c r="M25" s="132"/>
      <c r="N25" s="62">
        <f>SUM(J22:N22)</f>
        <v>-7514.9099999999989</v>
      </c>
      <c r="O25" s="47"/>
      <c r="P25" s="48"/>
      <c r="Q25" s="3"/>
    </row>
    <row r="26" spans="1:19" x14ac:dyDescent="0.2">
      <c r="A26" s="133" t="s">
        <v>4</v>
      </c>
      <c r="B26" s="133"/>
      <c r="C26" s="134">
        <v>4.45</v>
      </c>
      <c r="D26" s="134"/>
      <c r="E26" s="134">
        <v>3.81</v>
      </c>
      <c r="F26" s="134"/>
      <c r="G26" s="135">
        <v>1.4</v>
      </c>
      <c r="H26" s="136"/>
      <c r="I26" s="84">
        <v>4.45</v>
      </c>
      <c r="J26" s="84">
        <v>0.53</v>
      </c>
      <c r="K26" s="84">
        <v>0</v>
      </c>
      <c r="L26" s="84">
        <v>2.2400000000000002</v>
      </c>
      <c r="M26" s="84">
        <v>0</v>
      </c>
      <c r="N26" s="84">
        <v>19</v>
      </c>
      <c r="O26" s="5"/>
      <c r="P26" s="5"/>
    </row>
    <row r="27" spans="1:19" x14ac:dyDescent="0.2">
      <c r="A27" s="137" t="s">
        <v>67</v>
      </c>
      <c r="B27" s="138"/>
      <c r="C27" s="139">
        <f>SUM(L75)</f>
        <v>7.1861807474298196</v>
      </c>
      <c r="D27" s="140"/>
      <c r="E27" s="141">
        <f>SUM(L83)</f>
        <v>0</v>
      </c>
      <c r="F27" s="142"/>
      <c r="G27" s="139">
        <f>SUM(L86)</f>
        <v>0</v>
      </c>
      <c r="H27" s="143"/>
      <c r="I27" s="85">
        <f>SUM(C27)</f>
        <v>7.1861807474298196</v>
      </c>
      <c r="J27" s="86"/>
      <c r="K27" s="85"/>
      <c r="L27" s="86"/>
      <c r="M27" s="85"/>
      <c r="N27" s="86"/>
      <c r="O27" s="5"/>
      <c r="P27" s="5"/>
    </row>
    <row r="28" spans="1:19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R28" s="6"/>
    </row>
    <row r="29" spans="1:19" ht="33.75" x14ac:dyDescent="0.2">
      <c r="A29" s="50" t="s">
        <v>5</v>
      </c>
      <c r="B29" s="123" t="s">
        <v>6</v>
      </c>
      <c r="C29" s="124"/>
      <c r="D29" s="124"/>
      <c r="E29" s="124"/>
      <c r="F29" s="124"/>
      <c r="G29" s="124"/>
      <c r="H29" s="124"/>
      <c r="I29" s="124"/>
      <c r="J29" s="51" t="s">
        <v>7</v>
      </c>
      <c r="K29" s="49" t="s">
        <v>8</v>
      </c>
      <c r="L29" s="52" t="s">
        <v>9</v>
      </c>
      <c r="M29" s="53" t="s">
        <v>10</v>
      </c>
      <c r="R29" s="6"/>
    </row>
    <row r="30" spans="1:19" x14ac:dyDescent="0.2">
      <c r="A30" s="7"/>
      <c r="B30" s="125"/>
      <c r="C30" s="126"/>
      <c r="D30" s="126"/>
      <c r="E30" s="126"/>
      <c r="F30" s="126"/>
      <c r="G30" s="126"/>
      <c r="H30" s="126"/>
      <c r="I30" s="126"/>
      <c r="J30" s="31"/>
      <c r="K30" s="7"/>
      <c r="L30" s="43"/>
      <c r="M30" s="8"/>
    </row>
    <row r="31" spans="1:19" ht="15" x14ac:dyDescent="0.2">
      <c r="A31" s="127" t="s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9"/>
      <c r="R31" s="6"/>
    </row>
    <row r="32" spans="1:19" ht="48.75" customHeight="1" x14ac:dyDescent="0.2">
      <c r="A32" s="36" t="s">
        <v>11</v>
      </c>
      <c r="B32" s="97" t="s">
        <v>59</v>
      </c>
      <c r="C32" s="98"/>
      <c r="D32" s="98"/>
      <c r="E32" s="98"/>
      <c r="F32" s="98"/>
      <c r="G32" s="98"/>
      <c r="H32" s="98"/>
      <c r="I32" s="98"/>
      <c r="J32" s="37"/>
      <c r="K32" s="38">
        <v>1780.68</v>
      </c>
      <c r="L32" s="44">
        <f>SUM(M32/K32)/12</f>
        <v>2.4502390472553559</v>
      </c>
      <c r="M32" s="39">
        <f>SUM(M33,M35,M36)</f>
        <v>52357.100000000006</v>
      </c>
      <c r="R32" s="9"/>
      <c r="S32" s="9"/>
    </row>
    <row r="33" spans="1:16" ht="26.25" customHeight="1" x14ac:dyDescent="0.2">
      <c r="A33" s="10" t="s">
        <v>12</v>
      </c>
      <c r="B33" s="119" t="s">
        <v>89</v>
      </c>
      <c r="C33" s="120"/>
      <c r="D33" s="120"/>
      <c r="E33" s="120"/>
      <c r="F33" s="120"/>
      <c r="G33" s="120"/>
      <c r="H33" s="120"/>
      <c r="I33" s="121"/>
      <c r="J33" s="32" t="s">
        <v>13</v>
      </c>
      <c r="K33" s="11">
        <v>1780.68</v>
      </c>
      <c r="L33" s="45">
        <f t="shared" ref="L33" si="4">SUM(M33/K33)/12</f>
        <v>1.6600006738998587</v>
      </c>
      <c r="M33" s="12">
        <f>SUM(M34)</f>
        <v>35471.160000000003</v>
      </c>
    </row>
    <row r="34" spans="1:16" s="69" customFormat="1" x14ac:dyDescent="0.2">
      <c r="A34" s="16"/>
      <c r="B34" s="111" t="s">
        <v>106</v>
      </c>
      <c r="C34" s="112"/>
      <c r="D34" s="112"/>
      <c r="E34" s="112"/>
      <c r="F34" s="112"/>
      <c r="G34" s="112"/>
      <c r="H34" s="112"/>
      <c r="I34" s="113"/>
      <c r="J34" s="35" t="s">
        <v>13</v>
      </c>
      <c r="K34" s="17">
        <v>1780.68</v>
      </c>
      <c r="L34" s="70">
        <f>SUM(M34/K34)/12</f>
        <v>1.6600006738998587</v>
      </c>
      <c r="M34" s="75">
        <v>35471.160000000003</v>
      </c>
    </row>
    <row r="35" spans="1:16" s="69" customFormat="1" x14ac:dyDescent="0.2">
      <c r="A35" s="87" t="s">
        <v>14</v>
      </c>
      <c r="B35" s="94" t="s">
        <v>111</v>
      </c>
      <c r="C35" s="95"/>
      <c r="D35" s="95"/>
      <c r="E35" s="95"/>
      <c r="F35" s="95"/>
      <c r="G35" s="95"/>
      <c r="H35" s="95"/>
      <c r="I35" s="96"/>
      <c r="J35" s="88" t="s">
        <v>13</v>
      </c>
      <c r="K35" s="89">
        <v>1780.68</v>
      </c>
      <c r="L35" s="90">
        <f>SUM(M35/K35)/12</f>
        <v>0.69492553406563784</v>
      </c>
      <c r="M35" s="91">
        <v>14849.28</v>
      </c>
    </row>
    <row r="36" spans="1:16" ht="24.75" x14ac:dyDescent="0.2">
      <c r="A36" s="13" t="s">
        <v>110</v>
      </c>
      <c r="B36" s="104" t="s">
        <v>16</v>
      </c>
      <c r="C36" s="105"/>
      <c r="D36" s="105"/>
      <c r="E36" s="105"/>
      <c r="F36" s="105"/>
      <c r="G36" s="105"/>
      <c r="H36" s="105"/>
      <c r="I36" s="105"/>
      <c r="J36" s="73" t="s">
        <v>15</v>
      </c>
      <c r="K36" s="14">
        <v>1780.68</v>
      </c>
      <c r="L36" s="45">
        <f t="shared" ref="L36:L46" si="5">SUM(M36/K36)/12</f>
        <v>9.53128392898593E-2</v>
      </c>
      <c r="M36" s="12">
        <v>2036.66</v>
      </c>
    </row>
    <row r="37" spans="1:16" ht="39" customHeight="1" x14ac:dyDescent="0.2">
      <c r="A37" s="36" t="s">
        <v>18</v>
      </c>
      <c r="B37" s="97" t="s">
        <v>60</v>
      </c>
      <c r="C37" s="98"/>
      <c r="D37" s="98"/>
      <c r="E37" s="98"/>
      <c r="F37" s="98"/>
      <c r="G37" s="98"/>
      <c r="H37" s="98"/>
      <c r="I37" s="98"/>
      <c r="J37" s="37"/>
      <c r="K37" s="38">
        <v>1780.68</v>
      </c>
      <c r="L37" s="44">
        <f t="shared" si="5"/>
        <v>0.59084619358896606</v>
      </c>
      <c r="M37" s="39">
        <f>SUM(M38,M40)</f>
        <v>12625.296</v>
      </c>
      <c r="P37" s="15"/>
    </row>
    <row r="38" spans="1:16" ht="23.25" customHeight="1" x14ac:dyDescent="0.2">
      <c r="A38" s="10" t="s">
        <v>19</v>
      </c>
      <c r="B38" s="119" t="s">
        <v>90</v>
      </c>
      <c r="C38" s="120"/>
      <c r="D38" s="120"/>
      <c r="E38" s="120"/>
      <c r="F38" s="120"/>
      <c r="G38" s="120"/>
      <c r="H38" s="120"/>
      <c r="I38" s="121"/>
      <c r="J38" s="32" t="s">
        <v>13</v>
      </c>
      <c r="K38" s="11">
        <v>1780.68</v>
      </c>
      <c r="L38" s="45">
        <f t="shared" si="5"/>
        <v>0.54999775366713843</v>
      </c>
      <c r="M38" s="12">
        <f>SUM(M39:M39)</f>
        <v>11752.44</v>
      </c>
    </row>
    <row r="39" spans="1:16" s="72" customFormat="1" x14ac:dyDescent="0.2">
      <c r="A39" s="71"/>
      <c r="B39" s="111" t="s">
        <v>106</v>
      </c>
      <c r="C39" s="112"/>
      <c r="D39" s="112"/>
      <c r="E39" s="112"/>
      <c r="F39" s="112"/>
      <c r="G39" s="112"/>
      <c r="H39" s="112"/>
      <c r="I39" s="113"/>
      <c r="J39" s="74" t="s">
        <v>13</v>
      </c>
      <c r="K39" s="67">
        <v>1780.68</v>
      </c>
      <c r="L39" s="68">
        <f>SUM(M39/K39)/12</f>
        <v>0.54999775366713843</v>
      </c>
      <c r="M39" s="75">
        <v>11752.44</v>
      </c>
    </row>
    <row r="40" spans="1:16" ht="24.75" x14ac:dyDescent="0.2">
      <c r="A40" s="13" t="s">
        <v>20</v>
      </c>
      <c r="B40" s="104" t="s">
        <v>16</v>
      </c>
      <c r="C40" s="105"/>
      <c r="D40" s="105"/>
      <c r="E40" s="105"/>
      <c r="F40" s="105"/>
      <c r="G40" s="105"/>
      <c r="H40" s="105"/>
      <c r="I40" s="105"/>
      <c r="J40" s="73" t="s">
        <v>15</v>
      </c>
      <c r="K40" s="14">
        <v>1780.68</v>
      </c>
      <c r="L40" s="45">
        <f t="shared" si="5"/>
        <v>4.0848439921827615E-2</v>
      </c>
      <c r="M40" s="12">
        <v>872.85599999999999</v>
      </c>
    </row>
    <row r="41" spans="1:16" ht="26.25" customHeight="1" x14ac:dyDescent="0.2">
      <c r="A41" s="36" t="s">
        <v>21</v>
      </c>
      <c r="B41" s="97" t="s">
        <v>61</v>
      </c>
      <c r="C41" s="98"/>
      <c r="D41" s="98"/>
      <c r="E41" s="98"/>
      <c r="F41" s="98"/>
      <c r="G41" s="98"/>
      <c r="H41" s="98"/>
      <c r="I41" s="98"/>
      <c r="J41" s="37"/>
      <c r="K41" s="38">
        <v>1780.68</v>
      </c>
      <c r="L41" s="44">
        <f t="shared" si="5"/>
        <v>2.2953777957484406E-2</v>
      </c>
      <c r="M41" s="39">
        <f>SUM(M42)</f>
        <v>490.48</v>
      </c>
    </row>
    <row r="42" spans="1:16" ht="18" customHeight="1" x14ac:dyDescent="0.2">
      <c r="A42" s="10" t="s">
        <v>22</v>
      </c>
      <c r="B42" s="117" t="s">
        <v>116</v>
      </c>
      <c r="C42" s="118"/>
      <c r="D42" s="118"/>
      <c r="E42" s="118"/>
      <c r="F42" s="118"/>
      <c r="G42" s="118"/>
      <c r="H42" s="118"/>
      <c r="I42" s="118"/>
      <c r="J42" s="32" t="s">
        <v>17</v>
      </c>
      <c r="K42" s="11">
        <v>1780.68</v>
      </c>
      <c r="L42" s="45">
        <f t="shared" si="5"/>
        <v>2.2953777957484406E-2</v>
      </c>
      <c r="M42" s="12">
        <v>490.48</v>
      </c>
    </row>
    <row r="43" spans="1:16" x14ac:dyDescent="0.2">
      <c r="A43" s="36" t="s">
        <v>23</v>
      </c>
      <c r="B43" s="97" t="s">
        <v>69</v>
      </c>
      <c r="C43" s="98"/>
      <c r="D43" s="98"/>
      <c r="E43" s="98"/>
      <c r="F43" s="98"/>
      <c r="G43" s="98"/>
      <c r="H43" s="98"/>
      <c r="I43" s="98"/>
      <c r="J43" s="37"/>
      <c r="K43" s="38">
        <v>1780.68</v>
      </c>
      <c r="L43" s="44">
        <f t="shared" si="5"/>
        <v>0.12944493114989777</v>
      </c>
      <c r="M43" s="39">
        <f>SUM(M44:M46)</f>
        <v>2766</v>
      </c>
    </row>
    <row r="44" spans="1:16" ht="22.5" customHeight="1" x14ac:dyDescent="0.2">
      <c r="A44" s="13"/>
      <c r="B44" s="111" t="s">
        <v>119</v>
      </c>
      <c r="C44" s="112"/>
      <c r="D44" s="112"/>
      <c r="E44" s="112"/>
      <c r="F44" s="112"/>
      <c r="G44" s="112"/>
      <c r="H44" s="112"/>
      <c r="I44" s="112"/>
      <c r="J44" s="17" t="s">
        <v>68</v>
      </c>
      <c r="K44" s="17">
        <v>1780.68</v>
      </c>
      <c r="L44" s="68">
        <f t="shared" si="5"/>
        <v>2.8079160770042907E-2</v>
      </c>
      <c r="M44" s="18">
        <v>600</v>
      </c>
    </row>
    <row r="45" spans="1:16" x14ac:dyDescent="0.2">
      <c r="A45" s="81"/>
      <c r="B45" s="115" t="s">
        <v>120</v>
      </c>
      <c r="C45" s="116"/>
      <c r="D45" s="116"/>
      <c r="E45" s="116"/>
      <c r="F45" s="116"/>
      <c r="G45" s="116"/>
      <c r="H45" s="116"/>
      <c r="I45" s="116"/>
      <c r="J45" s="82" t="s">
        <v>121</v>
      </c>
      <c r="K45" s="82">
        <v>1780.68</v>
      </c>
      <c r="L45" s="45">
        <f t="shared" si="5"/>
        <v>3.5098950962553631E-2</v>
      </c>
      <c r="M45" s="83">
        <v>750</v>
      </c>
    </row>
    <row r="46" spans="1:16" x14ac:dyDescent="0.2">
      <c r="A46" s="81"/>
      <c r="B46" s="115" t="s">
        <v>122</v>
      </c>
      <c r="C46" s="116"/>
      <c r="D46" s="116"/>
      <c r="E46" s="116"/>
      <c r="F46" s="116"/>
      <c r="G46" s="116"/>
      <c r="H46" s="116"/>
      <c r="I46" s="174"/>
      <c r="J46" s="82" t="s">
        <v>70</v>
      </c>
      <c r="K46" s="82">
        <v>1780.68</v>
      </c>
      <c r="L46" s="45">
        <f t="shared" si="5"/>
        <v>6.6266819417301254E-2</v>
      </c>
      <c r="M46" s="83">
        <v>1416</v>
      </c>
    </row>
    <row r="47" spans="1:16" ht="27.75" customHeight="1" x14ac:dyDescent="0.2">
      <c r="A47" s="36" t="s">
        <v>24</v>
      </c>
      <c r="B47" s="97" t="s">
        <v>62</v>
      </c>
      <c r="C47" s="98"/>
      <c r="D47" s="98"/>
      <c r="E47" s="98"/>
      <c r="F47" s="98"/>
      <c r="G47" s="98"/>
      <c r="H47" s="98"/>
      <c r="I47" s="98"/>
      <c r="J47" s="37"/>
      <c r="K47" s="39">
        <v>1780.68</v>
      </c>
      <c r="L47" s="44">
        <f t="shared" ref="L47:L53" si="6">SUM(M47/K47)/12</f>
        <v>0.95999842756699694</v>
      </c>
      <c r="M47" s="39">
        <f>SUM(M48)</f>
        <v>20513.400000000001</v>
      </c>
    </row>
    <row r="48" spans="1:16" x14ac:dyDescent="0.2">
      <c r="A48" s="10" t="s">
        <v>25</v>
      </c>
      <c r="B48" s="94" t="s">
        <v>91</v>
      </c>
      <c r="C48" s="95"/>
      <c r="D48" s="95"/>
      <c r="E48" s="95"/>
      <c r="F48" s="95"/>
      <c r="G48" s="95"/>
      <c r="H48" s="95"/>
      <c r="I48" s="96"/>
      <c r="J48" s="32" t="s">
        <v>13</v>
      </c>
      <c r="K48" s="11">
        <v>1780.68</v>
      </c>
      <c r="L48" s="45">
        <f t="shared" si="6"/>
        <v>0.95999842756699694</v>
      </c>
      <c r="M48" s="12">
        <f>SUM(M49)</f>
        <v>20513.400000000001</v>
      </c>
    </row>
    <row r="49" spans="1:17" s="69" customFormat="1" x14ac:dyDescent="0.2">
      <c r="A49" s="76"/>
      <c r="B49" s="111" t="s">
        <v>106</v>
      </c>
      <c r="C49" s="112"/>
      <c r="D49" s="112"/>
      <c r="E49" s="112"/>
      <c r="F49" s="112"/>
      <c r="G49" s="112"/>
      <c r="H49" s="112"/>
      <c r="I49" s="113"/>
      <c r="J49" s="77" t="s">
        <v>13</v>
      </c>
      <c r="K49" s="67">
        <v>1780.68</v>
      </c>
      <c r="L49" s="68">
        <f t="shared" si="6"/>
        <v>0.95999842756699694</v>
      </c>
      <c r="M49" s="75">
        <v>20513.400000000001</v>
      </c>
    </row>
    <row r="50" spans="1:17" x14ac:dyDescent="0.2">
      <c r="A50" s="36" t="s">
        <v>26</v>
      </c>
      <c r="B50" s="97" t="s">
        <v>27</v>
      </c>
      <c r="C50" s="98"/>
      <c r="D50" s="98"/>
      <c r="E50" s="98"/>
      <c r="F50" s="98"/>
      <c r="G50" s="98"/>
      <c r="H50" s="98"/>
      <c r="I50" s="98"/>
      <c r="J50" s="40"/>
      <c r="K50" s="39">
        <v>1780.68</v>
      </c>
      <c r="L50" s="44">
        <f t="shared" si="6"/>
        <v>0</v>
      </c>
      <c r="M50" s="39">
        <v>0</v>
      </c>
    </row>
    <row r="51" spans="1:17" ht="24.75" customHeight="1" x14ac:dyDescent="0.2">
      <c r="A51" s="36" t="s">
        <v>28</v>
      </c>
      <c r="B51" s="97" t="s">
        <v>63</v>
      </c>
      <c r="C51" s="98"/>
      <c r="D51" s="98"/>
      <c r="E51" s="98"/>
      <c r="F51" s="98"/>
      <c r="G51" s="98"/>
      <c r="H51" s="98"/>
      <c r="I51" s="98"/>
      <c r="J51" s="37"/>
      <c r="K51" s="39">
        <v>1780.68</v>
      </c>
      <c r="L51" s="44">
        <f t="shared" si="6"/>
        <v>0.80829701761873729</v>
      </c>
      <c r="M51" s="39">
        <f>SUM(M52)</f>
        <v>17271.82</v>
      </c>
      <c r="P51" s="19"/>
      <c r="Q51" s="20"/>
    </row>
    <row r="52" spans="1:17" x14ac:dyDescent="0.2">
      <c r="A52" s="10" t="s">
        <v>29</v>
      </c>
      <c r="B52" s="94" t="s">
        <v>92</v>
      </c>
      <c r="C52" s="95"/>
      <c r="D52" s="95"/>
      <c r="E52" s="95"/>
      <c r="F52" s="95"/>
      <c r="G52" s="95"/>
      <c r="H52" s="95"/>
      <c r="I52" s="96"/>
      <c r="J52" s="32" t="s">
        <v>13</v>
      </c>
      <c r="K52" s="11">
        <v>1780.68</v>
      </c>
      <c r="L52" s="45">
        <f t="shared" si="6"/>
        <v>0.80829701761873729</v>
      </c>
      <c r="M52" s="12">
        <f>SUM(M53)</f>
        <v>17271.82</v>
      </c>
      <c r="P52" s="21"/>
      <c r="Q52" s="21"/>
    </row>
    <row r="53" spans="1:17" x14ac:dyDescent="0.2">
      <c r="A53" s="10"/>
      <c r="B53" s="111" t="s">
        <v>106</v>
      </c>
      <c r="C53" s="112"/>
      <c r="D53" s="112"/>
      <c r="E53" s="112"/>
      <c r="F53" s="112"/>
      <c r="G53" s="112"/>
      <c r="H53" s="112"/>
      <c r="I53" s="113"/>
      <c r="J53" s="77" t="s">
        <v>13</v>
      </c>
      <c r="K53" s="67">
        <v>1780.68</v>
      </c>
      <c r="L53" s="68">
        <f t="shared" si="6"/>
        <v>0.80829701761873729</v>
      </c>
      <c r="M53" s="75">
        <v>17271.82</v>
      </c>
      <c r="P53" s="21"/>
      <c r="Q53" s="21"/>
    </row>
    <row r="54" spans="1:17" ht="26.25" customHeight="1" x14ac:dyDescent="0.2">
      <c r="A54" s="36" t="s">
        <v>30</v>
      </c>
      <c r="B54" s="97" t="s">
        <v>114</v>
      </c>
      <c r="C54" s="98"/>
      <c r="D54" s="98"/>
      <c r="E54" s="98"/>
      <c r="F54" s="98"/>
      <c r="G54" s="98"/>
      <c r="H54" s="98"/>
      <c r="I54" s="114"/>
      <c r="J54" s="37"/>
      <c r="K54" s="39">
        <v>1780.68</v>
      </c>
      <c r="L54" s="44">
        <f t="shared" ref="L54:L58" si="7">SUM(M54/K54)/12</f>
        <v>0.67503098067404954</v>
      </c>
      <c r="M54" s="39">
        <f>SUM(M55:M56)</f>
        <v>14424.17</v>
      </c>
      <c r="P54" s="19"/>
      <c r="Q54" s="20"/>
    </row>
    <row r="55" spans="1:17" ht="15" customHeight="1" x14ac:dyDescent="0.2">
      <c r="A55" s="13" t="s">
        <v>31</v>
      </c>
      <c r="B55" s="104" t="s">
        <v>108</v>
      </c>
      <c r="C55" s="105"/>
      <c r="D55" s="105"/>
      <c r="E55" s="105"/>
      <c r="F55" s="105"/>
      <c r="G55" s="105"/>
      <c r="H55" s="105"/>
      <c r="I55" s="105"/>
      <c r="J55" s="29" t="s">
        <v>13</v>
      </c>
      <c r="K55" s="14">
        <v>1780.68</v>
      </c>
      <c r="L55" s="45">
        <f t="shared" si="7"/>
        <v>0.4799907900352674</v>
      </c>
      <c r="M55" s="12">
        <v>10256.52</v>
      </c>
    </row>
    <row r="56" spans="1:17" ht="24.75" x14ac:dyDescent="0.2">
      <c r="A56" s="13" t="s">
        <v>32</v>
      </c>
      <c r="B56" s="104" t="s">
        <v>33</v>
      </c>
      <c r="C56" s="105"/>
      <c r="D56" s="105"/>
      <c r="E56" s="105"/>
      <c r="F56" s="105"/>
      <c r="G56" s="105"/>
      <c r="H56" s="105"/>
      <c r="I56" s="105"/>
      <c r="J56" s="73" t="s">
        <v>15</v>
      </c>
      <c r="K56" s="14">
        <v>1780.68</v>
      </c>
      <c r="L56" s="45">
        <f t="shared" si="7"/>
        <v>0.19504019063878217</v>
      </c>
      <c r="M56" s="12">
        <v>4167.6499999999996</v>
      </c>
    </row>
    <row r="57" spans="1:17" ht="27" customHeight="1" x14ac:dyDescent="0.2">
      <c r="A57" s="36" t="s">
        <v>34</v>
      </c>
      <c r="B57" s="97" t="s">
        <v>64</v>
      </c>
      <c r="C57" s="98"/>
      <c r="D57" s="98"/>
      <c r="E57" s="98"/>
      <c r="F57" s="98"/>
      <c r="G57" s="98"/>
      <c r="H57" s="98"/>
      <c r="I57" s="98"/>
      <c r="J57" s="37"/>
      <c r="K57" s="39">
        <v>1780.68</v>
      </c>
      <c r="L57" s="44">
        <f t="shared" si="7"/>
        <v>0.21088853696340723</v>
      </c>
      <c r="M57" s="39">
        <f>SUM(M58)</f>
        <v>4506.3</v>
      </c>
      <c r="P57" s="22"/>
      <c r="Q57" s="22"/>
    </row>
    <row r="58" spans="1:17" ht="24.75" x14ac:dyDescent="0.2">
      <c r="A58" s="13" t="s">
        <v>35</v>
      </c>
      <c r="B58" s="108" t="s">
        <v>117</v>
      </c>
      <c r="C58" s="109"/>
      <c r="D58" s="109"/>
      <c r="E58" s="109"/>
      <c r="F58" s="109"/>
      <c r="G58" s="109"/>
      <c r="H58" s="109"/>
      <c r="I58" s="109"/>
      <c r="J58" s="73" t="s">
        <v>15</v>
      </c>
      <c r="K58" s="14">
        <v>1780.68</v>
      </c>
      <c r="L58" s="45">
        <f t="shared" si="7"/>
        <v>0.21088853696340723</v>
      </c>
      <c r="M58" s="12">
        <v>4506.3</v>
      </c>
    </row>
    <row r="59" spans="1:17" ht="35.25" customHeight="1" x14ac:dyDescent="0.2">
      <c r="A59" s="36" t="s">
        <v>36</v>
      </c>
      <c r="B59" s="97" t="s">
        <v>86</v>
      </c>
      <c r="C59" s="98"/>
      <c r="D59" s="98"/>
      <c r="E59" s="98"/>
      <c r="F59" s="98"/>
      <c r="G59" s="98"/>
      <c r="H59" s="98"/>
      <c r="I59" s="98"/>
      <c r="J59" s="37"/>
      <c r="K59" s="39">
        <v>1780.68</v>
      </c>
      <c r="L59" s="44">
        <f>SUM(M59/K59)/12</f>
        <v>0.1404411984934594</v>
      </c>
      <c r="M59" s="39">
        <f>SUM(M60)</f>
        <v>3000.97</v>
      </c>
    </row>
    <row r="60" spans="1:17" ht="24.75" x14ac:dyDescent="0.2">
      <c r="A60" s="13" t="s">
        <v>37</v>
      </c>
      <c r="B60" s="108" t="s">
        <v>38</v>
      </c>
      <c r="C60" s="109"/>
      <c r="D60" s="109"/>
      <c r="E60" s="109"/>
      <c r="F60" s="109"/>
      <c r="G60" s="109"/>
      <c r="H60" s="109"/>
      <c r="I60" s="109"/>
      <c r="J60" s="73" t="s">
        <v>15</v>
      </c>
      <c r="K60" s="14">
        <v>1780.68</v>
      </c>
      <c r="L60" s="45">
        <f>SUM(M60/K60)/12</f>
        <v>0.1404411984934594</v>
      </c>
      <c r="M60" s="12">
        <v>3000.97</v>
      </c>
    </row>
    <row r="61" spans="1:17" x14ac:dyDescent="0.2">
      <c r="A61" s="36" t="s">
        <v>39</v>
      </c>
      <c r="B61" s="97" t="s">
        <v>65</v>
      </c>
      <c r="C61" s="98"/>
      <c r="D61" s="98"/>
      <c r="E61" s="98"/>
      <c r="F61" s="98"/>
      <c r="G61" s="98"/>
      <c r="H61" s="98"/>
      <c r="I61" s="98"/>
      <c r="J61" s="37"/>
      <c r="K61" s="39">
        <v>1780.68</v>
      </c>
      <c r="L61" s="44">
        <f t="shared" ref="L61:L68" si="8">SUM(M61/K61)/12</f>
        <v>0.2921266969172826</v>
      </c>
      <c r="M61" s="39">
        <f>SUM(M62:M65)</f>
        <v>6242.2100000000009</v>
      </c>
      <c r="P61" s="22"/>
      <c r="Q61" s="23"/>
    </row>
    <row r="62" spans="1:17" x14ac:dyDescent="0.2">
      <c r="A62" s="13" t="s">
        <v>40</v>
      </c>
      <c r="B62" s="104" t="s">
        <v>103</v>
      </c>
      <c r="C62" s="105"/>
      <c r="D62" s="105"/>
      <c r="E62" s="105"/>
      <c r="F62" s="105"/>
      <c r="G62" s="105"/>
      <c r="H62" s="105"/>
      <c r="I62" s="105"/>
      <c r="J62" s="29" t="s">
        <v>13</v>
      </c>
      <c r="K62" s="14">
        <v>1780.68</v>
      </c>
      <c r="L62" s="45">
        <f t="shared" si="8"/>
        <v>6.395590448592671E-2</v>
      </c>
      <c r="M62" s="12">
        <v>1366.62</v>
      </c>
    </row>
    <row r="63" spans="1:17" ht="22.5" customHeight="1" x14ac:dyDescent="0.2">
      <c r="A63" s="13" t="s">
        <v>41</v>
      </c>
      <c r="B63" s="104" t="s">
        <v>107</v>
      </c>
      <c r="C63" s="105"/>
      <c r="D63" s="105"/>
      <c r="E63" s="105"/>
      <c r="F63" s="105"/>
      <c r="G63" s="105"/>
      <c r="H63" s="105"/>
      <c r="I63" s="105"/>
      <c r="J63" s="29" t="s">
        <v>13</v>
      </c>
      <c r="K63" s="14">
        <v>1780.68</v>
      </c>
      <c r="L63" s="45">
        <f t="shared" si="8"/>
        <v>1.4058299825534812E-2</v>
      </c>
      <c r="M63" s="12">
        <v>300.39999999999998</v>
      </c>
    </row>
    <row r="64" spans="1:17" ht="24.75" x14ac:dyDescent="0.2">
      <c r="A64" s="13" t="s">
        <v>41</v>
      </c>
      <c r="B64" s="108" t="s">
        <v>94</v>
      </c>
      <c r="C64" s="109"/>
      <c r="D64" s="109"/>
      <c r="E64" s="109"/>
      <c r="F64" s="109"/>
      <c r="G64" s="109"/>
      <c r="H64" s="109"/>
      <c r="I64" s="109"/>
      <c r="J64" s="73" t="s">
        <v>15</v>
      </c>
      <c r="K64" s="14">
        <v>1780.68</v>
      </c>
      <c r="L64" s="45">
        <f t="shared" si="8"/>
        <v>0.19263895440693068</v>
      </c>
      <c r="M64" s="12">
        <v>4116.34</v>
      </c>
    </row>
    <row r="65" spans="1:17" ht="24.75" x14ac:dyDescent="0.2">
      <c r="A65" s="13" t="s">
        <v>42</v>
      </c>
      <c r="B65" s="108" t="s">
        <v>96</v>
      </c>
      <c r="C65" s="109"/>
      <c r="D65" s="109"/>
      <c r="E65" s="109"/>
      <c r="F65" s="109"/>
      <c r="G65" s="109"/>
      <c r="H65" s="109"/>
      <c r="I65" s="110"/>
      <c r="J65" s="73" t="s">
        <v>15</v>
      </c>
      <c r="K65" s="14">
        <v>1780.68</v>
      </c>
      <c r="L65" s="45">
        <f t="shared" si="8"/>
        <v>2.1473538198890311E-2</v>
      </c>
      <c r="M65" s="12">
        <v>458.85</v>
      </c>
    </row>
    <row r="66" spans="1:17" x14ac:dyDescent="0.2">
      <c r="A66" s="36" t="s">
        <v>43</v>
      </c>
      <c r="B66" s="97" t="s">
        <v>66</v>
      </c>
      <c r="C66" s="98"/>
      <c r="D66" s="98"/>
      <c r="E66" s="98"/>
      <c r="F66" s="98"/>
      <c r="G66" s="98"/>
      <c r="H66" s="98"/>
      <c r="I66" s="98"/>
      <c r="J66" s="37"/>
      <c r="K66" s="39">
        <v>1780.68</v>
      </c>
      <c r="L66" s="44">
        <f t="shared" si="8"/>
        <v>0.46560770791682576</v>
      </c>
      <c r="M66" s="39">
        <f>SUM(M67:M70)</f>
        <v>9949.18</v>
      </c>
      <c r="P66" s="22"/>
      <c r="Q66" s="22"/>
    </row>
    <row r="67" spans="1:17" x14ac:dyDescent="0.2">
      <c r="A67" s="13" t="s">
        <v>44</v>
      </c>
      <c r="B67" s="104" t="s">
        <v>99</v>
      </c>
      <c r="C67" s="105"/>
      <c r="D67" s="105"/>
      <c r="E67" s="105"/>
      <c r="F67" s="105"/>
      <c r="G67" s="105"/>
      <c r="H67" s="105"/>
      <c r="I67" s="105"/>
      <c r="J67" s="78">
        <v>2.3599999999999999E-2</v>
      </c>
      <c r="K67" s="14">
        <v>1780.68</v>
      </c>
      <c r="L67" s="45">
        <f t="shared" si="8"/>
        <v>0.16749359795134444</v>
      </c>
      <c r="M67" s="12">
        <v>3579.03</v>
      </c>
    </row>
    <row r="68" spans="1:17" x14ac:dyDescent="0.2">
      <c r="A68" s="13" t="s">
        <v>45</v>
      </c>
      <c r="B68" s="104" t="s">
        <v>100</v>
      </c>
      <c r="C68" s="105"/>
      <c r="D68" s="105"/>
      <c r="E68" s="105"/>
      <c r="F68" s="105"/>
      <c r="G68" s="105"/>
      <c r="H68" s="105"/>
      <c r="I68" s="105"/>
      <c r="J68" s="78">
        <v>2.9499999999999998E-2</v>
      </c>
      <c r="K68" s="14">
        <v>1780.68</v>
      </c>
      <c r="L68" s="45">
        <f t="shared" si="8"/>
        <v>6.269515016735179E-2</v>
      </c>
      <c r="M68" s="12">
        <v>1339.68</v>
      </c>
    </row>
    <row r="69" spans="1:17" x14ac:dyDescent="0.2">
      <c r="A69" s="13" t="s">
        <v>46</v>
      </c>
      <c r="B69" s="104" t="s">
        <v>101</v>
      </c>
      <c r="C69" s="105"/>
      <c r="D69" s="105"/>
      <c r="E69" s="105"/>
      <c r="F69" s="105"/>
      <c r="G69" s="105"/>
      <c r="H69" s="105"/>
      <c r="I69" s="105"/>
      <c r="J69" s="78">
        <v>0.02</v>
      </c>
      <c r="K69" s="14">
        <v>1780.68</v>
      </c>
      <c r="L69" s="45">
        <f t="shared" ref="L69:L74" si="9">SUM(M69/K69)/12</f>
        <v>9.935155858061713E-2</v>
      </c>
      <c r="M69" s="12">
        <v>2122.96</v>
      </c>
    </row>
    <row r="70" spans="1:17" ht="24.75" x14ac:dyDescent="0.2">
      <c r="A70" s="13" t="s">
        <v>95</v>
      </c>
      <c r="B70" s="104" t="s">
        <v>93</v>
      </c>
      <c r="C70" s="105"/>
      <c r="D70" s="105"/>
      <c r="E70" s="105"/>
      <c r="F70" s="105"/>
      <c r="G70" s="105"/>
      <c r="H70" s="105"/>
      <c r="I70" s="107"/>
      <c r="J70" s="73" t="s">
        <v>15</v>
      </c>
      <c r="K70" s="14">
        <v>1780.68</v>
      </c>
      <c r="L70" s="45">
        <f t="shared" si="9"/>
        <v>0.1360674012175124</v>
      </c>
      <c r="M70" s="12">
        <v>2907.51</v>
      </c>
    </row>
    <row r="71" spans="1:17" ht="37.5" customHeight="1" x14ac:dyDescent="0.2">
      <c r="A71" s="36" t="s">
        <v>47</v>
      </c>
      <c r="B71" s="97" t="s">
        <v>98</v>
      </c>
      <c r="C71" s="98"/>
      <c r="D71" s="98"/>
      <c r="E71" s="98"/>
      <c r="F71" s="98"/>
      <c r="G71" s="98"/>
      <c r="H71" s="98"/>
      <c r="I71" s="98"/>
      <c r="J71" s="79">
        <v>0.1</v>
      </c>
      <c r="K71" s="39">
        <v>1780.68</v>
      </c>
      <c r="L71" s="44">
        <f t="shared" si="9"/>
        <v>0.43255217108071076</v>
      </c>
      <c r="M71" s="39">
        <f>SUM(C9*10%)</f>
        <v>9242.844000000001</v>
      </c>
      <c r="Q71" s="22"/>
    </row>
    <row r="72" spans="1:17" x14ac:dyDescent="0.2">
      <c r="A72" s="36" t="s">
        <v>48</v>
      </c>
      <c r="B72" s="97" t="s">
        <v>58</v>
      </c>
      <c r="C72" s="98"/>
      <c r="D72" s="98"/>
      <c r="E72" s="98"/>
      <c r="F72" s="98"/>
      <c r="G72" s="98"/>
      <c r="H72" s="98"/>
      <c r="I72" s="98"/>
      <c r="J72" s="37"/>
      <c r="K72" s="39">
        <v>1780.68</v>
      </c>
      <c r="L72" s="44">
        <f t="shared" si="9"/>
        <v>7.7540602466473476E-3</v>
      </c>
      <c r="M72" s="39">
        <f>SUM(M73:M74)</f>
        <v>165.69</v>
      </c>
      <c r="O72" s="80"/>
      <c r="P72" s="22"/>
      <c r="Q72" s="22"/>
    </row>
    <row r="73" spans="1:17" ht="19.5" x14ac:dyDescent="0.2">
      <c r="A73" s="34" t="s">
        <v>49</v>
      </c>
      <c r="B73" s="104" t="s">
        <v>112</v>
      </c>
      <c r="C73" s="105"/>
      <c r="D73" s="105"/>
      <c r="E73" s="105"/>
      <c r="F73" s="105"/>
      <c r="G73" s="105"/>
      <c r="H73" s="105"/>
      <c r="I73" s="105"/>
      <c r="J73" s="32" t="s">
        <v>51</v>
      </c>
      <c r="K73" s="11">
        <v>1780.68</v>
      </c>
      <c r="L73" s="45">
        <f t="shared" si="9"/>
        <v>0</v>
      </c>
      <c r="M73" s="12">
        <v>0</v>
      </c>
      <c r="O73" s="80"/>
    </row>
    <row r="74" spans="1:17" ht="19.5" x14ac:dyDescent="0.2">
      <c r="A74" s="13" t="s">
        <v>50</v>
      </c>
      <c r="B74" s="104" t="s">
        <v>113</v>
      </c>
      <c r="C74" s="105"/>
      <c r="D74" s="105"/>
      <c r="E74" s="105"/>
      <c r="F74" s="105"/>
      <c r="G74" s="105"/>
      <c r="H74" s="105"/>
      <c r="I74" s="105"/>
      <c r="J74" s="32" t="s">
        <v>51</v>
      </c>
      <c r="K74" s="11">
        <v>1780.68</v>
      </c>
      <c r="L74" s="45">
        <f t="shared" si="9"/>
        <v>7.7540602466473476E-3</v>
      </c>
      <c r="M74" s="12">
        <v>165.69</v>
      </c>
      <c r="O74" s="80"/>
    </row>
    <row r="75" spans="1:17" s="25" customFormat="1" x14ac:dyDescent="0.2">
      <c r="A75" s="24"/>
      <c r="B75" s="92" t="s">
        <v>52</v>
      </c>
      <c r="C75" s="93"/>
      <c r="D75" s="93"/>
      <c r="E75" s="93"/>
      <c r="F75" s="93"/>
      <c r="G75" s="93"/>
      <c r="H75" s="93"/>
      <c r="I75" s="93"/>
      <c r="J75" s="37"/>
      <c r="K75" s="41">
        <v>1780.68</v>
      </c>
      <c r="L75" s="44">
        <f>SUM(L32,L37,L41,L43,L47,L50,L51,L54,L57,L59,L61,L66,L71,L72)</f>
        <v>7.1861807474298196</v>
      </c>
      <c r="M75" s="39">
        <f>SUM(M32,M37,M41,M43,M47,M50,M51,M54,M57,M59,M61,M66,M71,M72)</f>
        <v>153555.46000000002</v>
      </c>
      <c r="P75" s="26"/>
      <c r="Q75" s="27"/>
    </row>
    <row r="76" spans="1:17" ht="15" x14ac:dyDescent="0.2">
      <c r="A76" s="99" t="s">
        <v>53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1"/>
    </row>
    <row r="77" spans="1:17" x14ac:dyDescent="0.2">
      <c r="A77" s="13">
        <v>1</v>
      </c>
      <c r="B77" s="106" t="s">
        <v>118</v>
      </c>
      <c r="C77" s="103"/>
      <c r="D77" s="103"/>
      <c r="E77" s="103"/>
      <c r="F77" s="103"/>
      <c r="G77" s="103"/>
      <c r="H77" s="103"/>
      <c r="I77" s="103"/>
      <c r="J77" s="32" t="s">
        <v>104</v>
      </c>
      <c r="K77" s="28">
        <v>1780.68</v>
      </c>
      <c r="L77" s="45">
        <f t="shared" ref="L77:L78" si="10">SUM(M77/K77)/12</f>
        <v>7.4877762053447747E-2</v>
      </c>
      <c r="M77" s="12">
        <v>1600</v>
      </c>
      <c r="N77" s="6"/>
    </row>
    <row r="78" spans="1:17" ht="12.75" customHeight="1" x14ac:dyDescent="0.2">
      <c r="A78" s="13"/>
      <c r="B78" s="97" t="s">
        <v>97</v>
      </c>
      <c r="C78" s="98"/>
      <c r="D78" s="98"/>
      <c r="E78" s="98"/>
      <c r="F78" s="98"/>
      <c r="G78" s="98"/>
      <c r="H78" s="98"/>
      <c r="I78" s="98"/>
      <c r="J78" s="79">
        <v>0.1</v>
      </c>
      <c r="K78" s="39">
        <v>1780.68</v>
      </c>
      <c r="L78" s="44">
        <f t="shared" si="10"/>
        <v>0.38104731525784158</v>
      </c>
      <c r="M78" s="39">
        <f>SUM(E9*10%)</f>
        <v>8142.2800000000007</v>
      </c>
    </row>
    <row r="79" spans="1:17" x14ac:dyDescent="0.2">
      <c r="A79" s="24"/>
      <c r="B79" s="92" t="s">
        <v>54</v>
      </c>
      <c r="C79" s="93"/>
      <c r="D79" s="93"/>
      <c r="E79" s="93"/>
      <c r="F79" s="93"/>
      <c r="G79" s="93"/>
      <c r="H79" s="93"/>
      <c r="I79" s="93"/>
      <c r="J79" s="37"/>
      <c r="K79" s="41">
        <v>1780.68</v>
      </c>
      <c r="L79" s="44">
        <f>SUM(L77:L77)</f>
        <v>7.4877762053447747E-2</v>
      </c>
      <c r="M79" s="39">
        <f>SUM(M77:M78)</f>
        <v>9742.2800000000007</v>
      </c>
    </row>
    <row r="80" spans="1:17" ht="15" x14ac:dyDescent="0.2">
      <c r="A80" s="99" t="s">
        <v>55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1"/>
    </row>
    <row r="81" spans="1:13" x14ac:dyDescent="0.2">
      <c r="A81" s="13">
        <v>1</v>
      </c>
      <c r="B81" s="102"/>
      <c r="C81" s="103"/>
      <c r="D81" s="103"/>
      <c r="E81" s="103"/>
      <c r="F81" s="103"/>
      <c r="G81" s="103"/>
      <c r="H81" s="103"/>
      <c r="I81" s="103"/>
      <c r="J81" s="32"/>
      <c r="K81" s="28">
        <v>1780.68</v>
      </c>
      <c r="L81" s="45">
        <f>SUM(M81/K81)/12</f>
        <v>0</v>
      </c>
      <c r="M81" s="12">
        <v>0</v>
      </c>
    </row>
    <row r="82" spans="1:13" x14ac:dyDescent="0.2">
      <c r="A82" s="24"/>
      <c r="B82" s="92" t="s">
        <v>56</v>
      </c>
      <c r="C82" s="93"/>
      <c r="D82" s="93"/>
      <c r="E82" s="93"/>
      <c r="F82" s="93"/>
      <c r="G82" s="93"/>
      <c r="H82" s="93"/>
      <c r="I82" s="93"/>
      <c r="J82" s="37"/>
      <c r="K82" s="41">
        <v>1780.68</v>
      </c>
      <c r="L82" s="44">
        <v>0</v>
      </c>
      <c r="M82" s="39">
        <v>0</v>
      </c>
    </row>
  </sheetData>
  <mergeCells count="145">
    <mergeCell ref="A80:M80"/>
    <mergeCell ref="B81:I81"/>
    <mergeCell ref="B82:I82"/>
    <mergeCell ref="B78:I78"/>
    <mergeCell ref="B79:I79"/>
    <mergeCell ref="B72:I72"/>
    <mergeCell ref="B73:I73"/>
    <mergeCell ref="B74:I74"/>
    <mergeCell ref="B75:I75"/>
    <mergeCell ref="A76:M76"/>
    <mergeCell ref="B77:I77"/>
    <mergeCell ref="B69:I69"/>
    <mergeCell ref="B70:I70"/>
    <mergeCell ref="B71:I71"/>
    <mergeCell ref="B66:I66"/>
    <mergeCell ref="B67:I67"/>
    <mergeCell ref="B68:I68"/>
    <mergeCell ref="B61:I61"/>
    <mergeCell ref="B62:I62"/>
    <mergeCell ref="B63:I63"/>
    <mergeCell ref="B64:I64"/>
    <mergeCell ref="B65:I65"/>
    <mergeCell ref="B56:I56"/>
    <mergeCell ref="B57:I57"/>
    <mergeCell ref="B58:I58"/>
    <mergeCell ref="B59:I59"/>
    <mergeCell ref="B60:I60"/>
    <mergeCell ref="B53:I53"/>
    <mergeCell ref="B54:I54"/>
    <mergeCell ref="B55:I55"/>
    <mergeCell ref="B49:I49"/>
    <mergeCell ref="B50:I50"/>
    <mergeCell ref="B51:I51"/>
    <mergeCell ref="B52:I52"/>
    <mergeCell ref="B39:I39"/>
    <mergeCell ref="B40:I40"/>
    <mergeCell ref="B34:I34"/>
    <mergeCell ref="B35:I35"/>
    <mergeCell ref="B36:I36"/>
    <mergeCell ref="B37:I37"/>
    <mergeCell ref="B38:I38"/>
    <mergeCell ref="B47:I47"/>
    <mergeCell ref="B48:I48"/>
    <mergeCell ref="B41:I41"/>
    <mergeCell ref="B42:I42"/>
    <mergeCell ref="B43:I43"/>
    <mergeCell ref="B44:I44"/>
    <mergeCell ref="B45:I45"/>
    <mergeCell ref="B46:I46"/>
    <mergeCell ref="A28:M28"/>
    <mergeCell ref="B29:I29"/>
    <mergeCell ref="B30:I30"/>
    <mergeCell ref="A31:M31"/>
    <mergeCell ref="B32:I32"/>
    <mergeCell ref="B33:I33"/>
    <mergeCell ref="J25:M25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1:B21"/>
    <mergeCell ref="C21:D21"/>
    <mergeCell ref="E21:F21"/>
    <mergeCell ref="G21:H21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A14:B14"/>
    <mergeCell ref="C14:D14"/>
    <mergeCell ref="E14:F14"/>
    <mergeCell ref="G14:H14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:M1"/>
    <mergeCell ref="A2:M2"/>
    <mergeCell ref="A3:M3"/>
    <mergeCell ref="A4:M4"/>
    <mergeCell ref="J6:N6"/>
    <mergeCell ref="A7:B7"/>
    <mergeCell ref="C7:D7"/>
    <mergeCell ref="E7:F7"/>
    <mergeCell ref="G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2013-03-27T11:09:01Z</cp:lastPrinted>
  <dcterms:created xsi:type="dcterms:W3CDTF">2013-03-13T12:21:07Z</dcterms:created>
  <dcterms:modified xsi:type="dcterms:W3CDTF">2013-06-27T01:25:38Z</dcterms:modified>
</cp:coreProperties>
</file>