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definedNames>
    <definedName name="_xlnm.Print_Area" localSheetId="0">'2012'!$A$1:$O$104</definedName>
  </definedNames>
  <calcPr calcId="144525"/>
</workbook>
</file>

<file path=xl/calcChain.xml><?xml version="1.0" encoding="utf-8"?>
<calcChain xmlns="http://schemas.openxmlformats.org/spreadsheetml/2006/main">
  <c r="I19" i="2" l="1"/>
  <c r="C19" i="2"/>
  <c r="M90" i="2" l="1"/>
  <c r="M47" i="2" l="1"/>
  <c r="L55" i="2"/>
  <c r="L53" i="2"/>
  <c r="L51" i="2"/>
  <c r="L50" i="2"/>
  <c r="L49" i="2"/>
  <c r="C23" i="2"/>
  <c r="E22" i="2"/>
  <c r="C12" i="2"/>
  <c r="C13" i="2"/>
  <c r="E14" i="2"/>
  <c r="C20" i="2"/>
  <c r="M70" i="2" l="1"/>
  <c r="L54" i="2"/>
  <c r="M75" i="2"/>
  <c r="L79" i="2" l="1"/>
  <c r="M61" i="2"/>
  <c r="G31" i="2"/>
  <c r="L89" i="2"/>
  <c r="L52" i="2" l="1"/>
  <c r="I11" i="2"/>
  <c r="E19" i="2"/>
  <c r="G19" i="2"/>
  <c r="G14" i="2"/>
  <c r="I14" i="2"/>
  <c r="C21" i="2"/>
  <c r="E11" i="2"/>
  <c r="G11" i="2"/>
  <c r="G22" i="2"/>
  <c r="I22" i="2"/>
  <c r="E17" i="2"/>
  <c r="G17" i="2"/>
  <c r="J17" i="2"/>
  <c r="K17" i="2"/>
  <c r="L17" i="2"/>
  <c r="M17" i="2"/>
  <c r="N17" i="2"/>
  <c r="G25" i="2"/>
  <c r="I17" i="2" l="1"/>
  <c r="I9" i="2"/>
  <c r="L88" i="2"/>
  <c r="C24" i="2"/>
  <c r="C17" i="2"/>
  <c r="C22" i="2"/>
  <c r="C14" i="2"/>
  <c r="C15" i="2"/>
  <c r="L39" i="2" l="1"/>
  <c r="L62" i="2" l="1"/>
  <c r="L58" i="2"/>
  <c r="L43" i="2"/>
  <c r="L38" i="2"/>
  <c r="C8" i="2"/>
  <c r="C18" i="2"/>
  <c r="G26" i="2"/>
  <c r="C16" i="2"/>
  <c r="C11" i="2"/>
  <c r="C10" i="2"/>
  <c r="N9" i="2"/>
  <c r="N25" i="2" s="1"/>
  <c r="M9" i="2"/>
  <c r="M25" i="2" s="1"/>
  <c r="L9" i="2"/>
  <c r="L25" i="2" s="1"/>
  <c r="K9" i="2"/>
  <c r="K25" i="2" s="1"/>
  <c r="J9" i="2"/>
  <c r="J25" i="2" s="1"/>
  <c r="G9" i="2"/>
  <c r="E9" i="2"/>
  <c r="C9" i="2"/>
  <c r="M81" i="2" s="1"/>
  <c r="M37" i="2"/>
  <c r="M36" i="2" s="1"/>
  <c r="M57" i="2"/>
  <c r="G28" i="2" l="1"/>
  <c r="G27" i="2"/>
  <c r="J26" i="2"/>
  <c r="L26" i="2"/>
  <c r="M26" i="2"/>
  <c r="N26" i="2"/>
  <c r="L92" i="2"/>
  <c r="L87" i="2"/>
  <c r="L90" i="2" s="1"/>
  <c r="L84" i="2"/>
  <c r="L83" i="2"/>
  <c r="M82" i="2"/>
  <c r="L82" i="2"/>
  <c r="L80" i="2"/>
  <c r="L78" i="2"/>
  <c r="L77" i="2"/>
  <c r="L76" i="2"/>
  <c r="L75" i="2"/>
  <c r="L74" i="2"/>
  <c r="L73" i="2"/>
  <c r="L72" i="2"/>
  <c r="L71" i="2"/>
  <c r="L70" i="2"/>
  <c r="L69" i="2"/>
  <c r="M68" i="2"/>
  <c r="L68" i="2"/>
  <c r="L67" i="2"/>
  <c r="M66" i="2"/>
  <c r="L66" i="2"/>
  <c r="L65" i="2"/>
  <c r="L64" i="2"/>
  <c r="M63" i="2"/>
  <c r="L63" i="2"/>
  <c r="L61" i="2"/>
  <c r="M60" i="2"/>
  <c r="L60" i="2"/>
  <c r="L59" i="2"/>
  <c r="L57" i="2"/>
  <c r="M56" i="2"/>
  <c r="L56" i="2"/>
  <c r="L48" i="2"/>
  <c r="L47" i="2"/>
  <c r="L46" i="2"/>
  <c r="M45" i="2"/>
  <c r="L45" i="2"/>
  <c r="L44" i="2"/>
  <c r="M42" i="2"/>
  <c r="M41" i="2" s="1"/>
  <c r="L42" i="2"/>
  <c r="L41" i="2"/>
  <c r="L40" i="2"/>
  <c r="L37" i="2"/>
  <c r="L36" i="2"/>
  <c r="E25" i="2"/>
  <c r="L81" i="2"/>
  <c r="E26" i="2" l="1"/>
  <c r="E27" i="2" s="1"/>
  <c r="L85" i="2"/>
  <c r="M85" i="2"/>
  <c r="E31" i="2"/>
  <c r="N29" i="2"/>
  <c r="I25" i="2"/>
  <c r="I26" i="2" s="1"/>
  <c r="C26" i="2" s="1"/>
  <c r="C27" i="2" s="1"/>
  <c r="C31" i="2"/>
  <c r="I31" i="2" s="1"/>
  <c r="E28" i="2" l="1"/>
  <c r="G29" i="2" s="1"/>
  <c r="C25" i="2"/>
</calcChain>
</file>

<file path=xl/sharedStrings.xml><?xml version="1.0" encoding="utf-8"?>
<sst xmlns="http://schemas.openxmlformats.org/spreadsheetml/2006/main" count="192" uniqueCount="157">
  <si>
    <t>Отчет</t>
  </si>
  <si>
    <t>Содержание</t>
  </si>
  <si>
    <t>Тек. ремонт</t>
  </si>
  <si>
    <t>Кап. ремонт</t>
  </si>
  <si>
    <t>ООО "Новые Телесистемы-ТВ"</t>
  </si>
  <si>
    <t>ОАО "ВымпелКом"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</si>
  <si>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</si>
  <si>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</si>
  <si>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</si>
  <si>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</si>
  <si>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</si>
  <si>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</si>
  <si>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</si>
  <si>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</si>
  <si>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</si>
  <si>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</si>
  <si>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</si>
  <si>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</si>
  <si>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</si>
  <si>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</si>
  <si>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</si>
  <si>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</si>
  <si>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</si>
  <si>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</si>
  <si>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</si>
  <si>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</si>
  <si>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</si>
  <si>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</si>
  <si>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</si>
  <si>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</si>
  <si>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</si>
  <si>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</si>
  <si>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</si>
  <si>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</si>
  <si>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</si>
  <si>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</si>
  <si>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</si>
  <si>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</si>
  <si>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</si>
  <si>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</si>
  <si>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</si>
  <si>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</si>
  <si>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</si>
  <si>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</si>
  <si>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</si>
  <si>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</si>
  <si>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</si>
  <si>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</si>
  <si>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</si>
  <si>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</si>
  <si>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</si>
  <si>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</si>
  <si>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</si>
  <si>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</si>
  <si>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</si>
  <si>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</si>
  <si>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</si>
  <si>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</si>
  <si>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</si>
  <si>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</si>
  <si>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</si>
  <si>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</si>
  <si>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</si>
  <si>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</si>
  <si>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</si>
  <si>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</si>
  <si>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</si>
  <si>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</si>
  <si>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</si>
  <si>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</si>
  <si>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</si>
  <si>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</si>
  <si>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</si>
  <si>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</si>
  <si>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</si>
  <si>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</si>
  <si>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</si>
  <si>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</si>
  <si>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</si>
  <si>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</si>
  <si>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</si>
  <si>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</si>
  <si>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</si>
  <si>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</si>
  <si>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</si>
  <si>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</si>
  <si>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</si>
  <si>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12.5.</t>
  </si>
  <si>
    <t>Доставка квитанций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</si>
  <si>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</si>
  <si>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</si>
  <si>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</si>
  <si>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</si>
  <si>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</si>
  <si>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</si>
  <si>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</si>
  <si>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</si>
  <si>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</si>
  <si>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</si>
  <si>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</si>
  <si>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</si>
  <si>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</si>
  <si>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</si>
  <si>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</si>
  <si>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</si>
  <si>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</si>
  <si>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Работа погрузчика фронтального В138. Акт № 26 от 29.02.2012 г. ООО "Автомобилист"</t>
  </si>
  <si>
    <t>0,5 рейса</t>
  </si>
  <si>
    <t>4.1.</t>
  </si>
  <si>
    <t>4.3.</t>
  </si>
  <si>
    <t>4.4.</t>
  </si>
  <si>
    <t>2,5 часа</t>
  </si>
  <si>
    <t>Среднеэкспл. площадь, м2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</si>
  <si>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</si>
  <si>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Установка доводчика на входную дверь п. 1</t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</si>
  <si>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</si>
  <si>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</si>
  <si>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</si>
  <si>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</si>
  <si>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</si>
  <si>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</si>
  <si>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</si>
  <si>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</si>
  <si>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</si>
  <si>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</si>
  <si>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Услуги автовышки (высотой от 21 до 22 метров). Сбивание сосулек. Акт № 520 от 20.11.2012 г.  ООО "Вышка-Сервис"</t>
  </si>
  <si>
    <t>Сумма расхода, руб./год</t>
  </si>
  <si>
    <t>по адресу: г. Томск, ул. Мокрушина, д. 14/1</t>
  </si>
  <si>
    <t>5,00/6,40</t>
  </si>
  <si>
    <t>1,40/0,00</t>
  </si>
  <si>
    <t>ООО "ТС "Вэлс"</t>
  </si>
  <si>
    <t>ООО "ОТТО"</t>
  </si>
  <si>
    <t>3 часа</t>
  </si>
  <si>
    <t>Услуги автовышки на базе автомобиля ISUDU Forword, гос. № E 688 BP. Сброс снега. Акт № 492 от 23.03.2012 г. ИП Редреев А.В.</t>
  </si>
  <si>
    <t>Уборка дворовой территории от снега. Работа погрузчика ТО18. Акт № 49 от 31.03.2012 г. ООО "Автомобилист"</t>
  </si>
  <si>
    <t>Работа погрузчика фронтального В138. Рыхление снега. Акт № 71 от 30.04.2012 г. ООО "Автомобилист"</t>
  </si>
  <si>
    <t>Доставка земли. Акт № 27 от 17.05.2012 г. ИП Колосов В.Н.</t>
  </si>
  <si>
    <t>0,75 рейса</t>
  </si>
  <si>
    <t>Доставка песка. Акт № 27 от 17.05.2012 г. ИП Колосов В.Н.</t>
  </si>
  <si>
    <t>Транспортные услуги фронтального погрузчика. Акт № 489 от 23.11.2012 г. ООО "ТрансТорг"</t>
  </si>
  <si>
    <t>4.5.</t>
  </si>
  <si>
    <t>4.6.</t>
  </si>
  <si>
    <t>4.7.</t>
  </si>
  <si>
    <t>4.8.</t>
  </si>
  <si>
    <t>Расходы по содержанию УК 20%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</si>
  <si>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установить тариф на содержание общего имущества 8,22 руб./кв.м.</t>
  </si>
  <si>
    <t>Работа кассира по приему платежей населения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</si>
  <si>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</si>
  <si>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Работа паспортного стола</t>
  </si>
  <si>
    <t>Работа диспетчера по приему заявок населения по ВДО</t>
  </si>
  <si>
    <t>Работа диспетчера по приему заявок населения по КЭ</t>
  </si>
  <si>
    <t>Работа Слесарей-сантехников, электрогазосварщика, электриков.</t>
  </si>
  <si>
    <t>Работа Плотников, кровельщика-жестянщика.</t>
  </si>
  <si>
    <t>Электромонтажные работы (Замена светильников в тамбуре п. 1, 6)</t>
  </si>
  <si>
    <t>Электромонтажные работы (Монтаж освещения в тамбуре, п. 1 - 6)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</si>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</sst>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2" fontId="17" fillId="0" borderId="2" xfId="1" applyNumberFormat="1" applyFont="1" applyFill="1" applyBorder="1" applyAlignment="1">
      <alignment horizontal="right" vertical="center"/>
    </xf>
    <xf numFmtId="2" fontId="17" fillId="0" borderId="4" xfId="1" applyNumberFormat="1" applyFont="1" applyFill="1" applyBorder="1" applyAlignment="1">
      <alignment horizontal="right" vertical="center"/>
    </xf>
    <xf numFmtId="2" fontId="17" fillId="0" borderId="2" xfId="1" applyNumberFormat="1" applyFont="1" applyBorder="1" applyAlignment="1">
      <alignment horizontal="right"/>
    </xf>
    <xf numFmtId="2" fontId="17" fillId="0" borderId="4" xfId="1" applyNumberFormat="1" applyFont="1" applyBorder="1" applyAlignment="1">
      <alignment horizontal="right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zoomScaleNormal="100" workbookViewId="0">
      <selection activeCell="E19" sqref="E19:F19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8" ht="15.75" x14ac:dyDescent="0.25">
      <c r="A2" s="165" t="s">
        <v>95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8" ht="15" x14ac:dyDescent="0.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8" ht="12" x14ac:dyDescent="0.2">
      <c r="A4" s="166" t="s">
        <v>127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8" x14ac:dyDescent="0.2">
      <c r="J5" s="30"/>
      <c r="K5" s="2"/>
      <c r="L5" s="42"/>
    </row>
    <row r="6" spans="1:18" ht="12" x14ac:dyDescent="0.2">
      <c r="J6" s="167" t="s">
        <v>85</v>
      </c>
      <c r="K6" s="167"/>
      <c r="L6" s="167"/>
      <c r="M6" s="167"/>
      <c r="N6" s="167"/>
    </row>
    <row r="7" spans="1:18" x14ac:dyDescent="0.2">
      <c r="A7" s="128" t="s">
        <v>92</v>
      </c>
      <c r="B7" s="168"/>
      <c r="C7" s="169" t="s">
        <v>1</v>
      </c>
      <c r="D7" s="169"/>
      <c r="E7" s="169" t="s">
        <v>2</v>
      </c>
      <c r="F7" s="169"/>
      <c r="G7" s="170" t="s">
        <v>3</v>
      </c>
      <c r="H7" s="171"/>
      <c r="I7" s="56" t="s">
        <v>78</v>
      </c>
      <c r="J7" s="56" t="s">
        <v>79</v>
      </c>
      <c r="K7" s="56" t="s">
        <v>80</v>
      </c>
      <c r="L7" s="56" t="s">
        <v>81</v>
      </c>
      <c r="M7" s="56" t="s">
        <v>82</v>
      </c>
      <c r="N7" s="56" t="s">
        <v>83</v>
      </c>
      <c r="O7" s="54"/>
      <c r="P7" s="54"/>
    </row>
    <row r="8" spans="1:18" ht="12.75" customHeight="1" x14ac:dyDescent="0.2">
      <c r="A8" s="162" t="s">
        <v>56</v>
      </c>
      <c r="B8" s="163"/>
      <c r="C8" s="153">
        <f>SUM(I8)</f>
        <v>-415810.46</v>
      </c>
      <c r="D8" s="164"/>
      <c r="E8" s="153">
        <v>-405231.6</v>
      </c>
      <c r="F8" s="164"/>
      <c r="G8" s="153">
        <v>327398.17</v>
      </c>
      <c r="H8" s="154"/>
      <c r="I8" s="57">
        <v>-415810.46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55" t="s">
        <v>69</v>
      </c>
      <c r="B9" s="155"/>
      <c r="C9" s="159">
        <f>SUM(I9)</f>
        <v>271103.05000000005</v>
      </c>
      <c r="D9" s="160"/>
      <c r="E9" s="159">
        <f>SUM(E10,E11,E14)</f>
        <v>327169.21000000002</v>
      </c>
      <c r="F9" s="160"/>
      <c r="G9" s="159">
        <f>SUM(G10,G11,G14)</f>
        <v>60943.200000000004</v>
      </c>
      <c r="H9" s="161"/>
      <c r="I9" s="58">
        <f>SUM(I10,I11,I14)</f>
        <v>271103.05000000005</v>
      </c>
      <c r="J9" s="62">
        <f>SUM(J10)</f>
        <v>27574.2</v>
      </c>
      <c r="K9" s="58">
        <f t="shared" ref="K9:N9" si="0">SUM(K10)</f>
        <v>0</v>
      </c>
      <c r="L9" s="62">
        <f t="shared" si="0"/>
        <v>113677.04</v>
      </c>
      <c r="M9" s="58">
        <f t="shared" si="0"/>
        <v>35750</v>
      </c>
      <c r="N9" s="62">
        <f t="shared" si="0"/>
        <v>21216</v>
      </c>
      <c r="O9" s="55"/>
      <c r="P9" s="55"/>
      <c r="R9" s="4"/>
    </row>
    <row r="10" spans="1:18" x14ac:dyDescent="0.2">
      <c r="A10" s="151" t="s">
        <v>72</v>
      </c>
      <c r="B10" s="152"/>
      <c r="C10" s="153">
        <f>SUM(I10)</f>
        <v>267933.90000000002</v>
      </c>
      <c r="D10" s="154"/>
      <c r="E10" s="153">
        <v>312156</v>
      </c>
      <c r="F10" s="154"/>
      <c r="G10" s="153">
        <v>60055.8</v>
      </c>
      <c r="H10" s="154"/>
      <c r="I10" s="57">
        <v>267933.90000000002</v>
      </c>
      <c r="J10" s="57">
        <v>27574.2</v>
      </c>
      <c r="K10" s="57">
        <v>0</v>
      </c>
      <c r="L10" s="57">
        <v>113677.04</v>
      </c>
      <c r="M10" s="57">
        <v>35750</v>
      </c>
      <c r="N10" s="57">
        <v>21216</v>
      </c>
      <c r="O10" s="55"/>
      <c r="P10" s="55"/>
      <c r="R10" s="4"/>
    </row>
    <row r="11" spans="1:18" x14ac:dyDescent="0.2">
      <c r="A11" s="151" t="s">
        <v>73</v>
      </c>
      <c r="B11" s="152"/>
      <c r="C11" s="153">
        <f t="shared" ref="C11:C17" si="1">SUM(I11)</f>
        <v>3169.1499999999996</v>
      </c>
      <c r="D11" s="154"/>
      <c r="E11" s="153">
        <f>SUM(E12:F13)</f>
        <v>3803.45</v>
      </c>
      <c r="F11" s="154"/>
      <c r="G11" s="153">
        <f>SUM(G12:H13)</f>
        <v>887.40000000000009</v>
      </c>
      <c r="H11" s="154"/>
      <c r="I11" s="57">
        <f>SUM(I12:I13)</f>
        <v>3169.1499999999996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103" t="s">
        <v>130</v>
      </c>
      <c r="B12" s="104"/>
      <c r="C12" s="105">
        <f t="shared" ref="C12" si="2">SUM(I12)</f>
        <v>2201.4699999999998</v>
      </c>
      <c r="D12" s="106"/>
      <c r="E12" s="105">
        <v>2642.09</v>
      </c>
      <c r="F12" s="106"/>
      <c r="G12" s="105">
        <v>616.44000000000005</v>
      </c>
      <c r="H12" s="106"/>
      <c r="I12" s="93">
        <v>2201.4699999999998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103" t="s">
        <v>131</v>
      </c>
      <c r="B13" s="104"/>
      <c r="C13" s="105">
        <f t="shared" ref="C13" si="3">SUM(I13)</f>
        <v>967.68</v>
      </c>
      <c r="D13" s="106"/>
      <c r="E13" s="107">
        <v>1161.3599999999999</v>
      </c>
      <c r="F13" s="108"/>
      <c r="G13" s="105">
        <v>270.95999999999998</v>
      </c>
      <c r="H13" s="106"/>
      <c r="I13" s="93">
        <v>967.68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5"/>
      <c r="P13" s="55"/>
      <c r="R13" s="4"/>
    </row>
    <row r="14" spans="1:18" x14ac:dyDescent="0.2">
      <c r="A14" s="151" t="s">
        <v>74</v>
      </c>
      <c r="B14" s="152"/>
      <c r="C14" s="153">
        <f>SUM(I14)</f>
        <v>0</v>
      </c>
      <c r="D14" s="154"/>
      <c r="E14" s="153">
        <f>SUM(E15:F16)</f>
        <v>11209.76</v>
      </c>
      <c r="F14" s="154"/>
      <c r="G14" s="153">
        <f>SUM(G15:H16)</f>
        <v>0</v>
      </c>
      <c r="H14" s="154"/>
      <c r="I14" s="57">
        <f>SUM(I15:I16)</f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5"/>
      <c r="P14" s="55"/>
      <c r="R14" s="4"/>
    </row>
    <row r="15" spans="1:18" x14ac:dyDescent="0.2">
      <c r="A15" s="103" t="s">
        <v>4</v>
      </c>
      <c r="B15" s="104"/>
      <c r="C15" s="105">
        <f t="shared" ref="C15" si="4">SUM(I15)</f>
        <v>0</v>
      </c>
      <c r="D15" s="106"/>
      <c r="E15" s="105">
        <v>7609.76</v>
      </c>
      <c r="F15" s="106"/>
      <c r="G15" s="105">
        <v>0</v>
      </c>
      <c r="H15" s="106"/>
      <c r="I15" s="93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103" t="s">
        <v>5</v>
      </c>
      <c r="B16" s="104"/>
      <c r="C16" s="105">
        <f t="shared" si="1"/>
        <v>0</v>
      </c>
      <c r="D16" s="106"/>
      <c r="E16" s="105">
        <v>3600</v>
      </c>
      <c r="F16" s="106"/>
      <c r="G16" s="105">
        <v>0</v>
      </c>
      <c r="H16" s="106"/>
      <c r="I16" s="93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5"/>
      <c r="P16" s="55"/>
      <c r="R16" s="4"/>
    </row>
    <row r="17" spans="1:18" x14ac:dyDescent="0.2">
      <c r="A17" s="147" t="s">
        <v>71</v>
      </c>
      <c r="B17" s="148"/>
      <c r="C17" s="159">
        <f t="shared" si="1"/>
        <v>263032.21000000002</v>
      </c>
      <c r="D17" s="161"/>
      <c r="E17" s="159">
        <f>SUM(E18,E19,E22)</f>
        <v>321785.30999999994</v>
      </c>
      <c r="F17" s="161"/>
      <c r="G17" s="159">
        <f>SUM(G18,G19,G22)</f>
        <v>65402.92</v>
      </c>
      <c r="H17" s="161"/>
      <c r="I17" s="58">
        <f>SUM(I18,I19,I22)</f>
        <v>263032.21000000002</v>
      </c>
      <c r="J17" s="62">
        <f>SUM(J18)</f>
        <v>27396.99</v>
      </c>
      <c r="K17" s="58">
        <f t="shared" ref="K17:N17" si="5">SUM(K18)</f>
        <v>0</v>
      </c>
      <c r="L17" s="62">
        <f t="shared" si="5"/>
        <v>112098.08</v>
      </c>
      <c r="M17" s="58">
        <f t="shared" si="5"/>
        <v>35240.32</v>
      </c>
      <c r="N17" s="62">
        <f t="shared" si="5"/>
        <v>20931.400000000001</v>
      </c>
      <c r="O17" s="55"/>
      <c r="P17" s="55"/>
      <c r="R17" s="4"/>
    </row>
    <row r="18" spans="1:18" x14ac:dyDescent="0.2">
      <c r="A18" s="151" t="s">
        <v>72</v>
      </c>
      <c r="B18" s="152"/>
      <c r="C18" s="153">
        <f>SUM(I18)</f>
        <v>261014.19</v>
      </c>
      <c r="D18" s="154"/>
      <c r="E18" s="153">
        <v>310150.23</v>
      </c>
      <c r="F18" s="154"/>
      <c r="G18" s="153">
        <v>64837.86</v>
      </c>
      <c r="H18" s="154"/>
      <c r="I18" s="57">
        <v>261014.19</v>
      </c>
      <c r="J18" s="57">
        <v>27396.99</v>
      </c>
      <c r="K18" s="57">
        <v>0</v>
      </c>
      <c r="L18" s="57">
        <v>112098.08</v>
      </c>
      <c r="M18" s="57">
        <v>35240.32</v>
      </c>
      <c r="N18" s="57">
        <v>20931.400000000001</v>
      </c>
      <c r="O18" s="55"/>
      <c r="P18" s="55"/>
      <c r="R18" s="4"/>
    </row>
    <row r="19" spans="1:18" x14ac:dyDescent="0.2">
      <c r="A19" s="151" t="s">
        <v>73</v>
      </c>
      <c r="B19" s="152"/>
      <c r="C19" s="153">
        <f>SUM(I19)</f>
        <v>2018.02</v>
      </c>
      <c r="D19" s="154"/>
      <c r="E19" s="153">
        <f>SUM(E20:F21)</f>
        <v>2421.92</v>
      </c>
      <c r="F19" s="154"/>
      <c r="G19" s="153">
        <f>SUM(G20:H21)</f>
        <v>565.05999999999995</v>
      </c>
      <c r="H19" s="154"/>
      <c r="I19" s="57">
        <f>SUM(I20:I21)</f>
        <v>2018.02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5"/>
      <c r="P19" s="55"/>
      <c r="R19" s="4"/>
    </row>
    <row r="20" spans="1:18" x14ac:dyDescent="0.2">
      <c r="A20" s="103" t="s">
        <v>130</v>
      </c>
      <c r="B20" s="104"/>
      <c r="C20" s="105">
        <f t="shared" ref="C20" si="6">SUM(I20)</f>
        <v>2018.02</v>
      </c>
      <c r="D20" s="106"/>
      <c r="E20" s="105">
        <v>2421.92</v>
      </c>
      <c r="F20" s="106"/>
      <c r="G20" s="105">
        <v>565.05999999999995</v>
      </c>
      <c r="H20" s="106"/>
      <c r="I20" s="93">
        <v>2018.02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5"/>
      <c r="P20" s="55"/>
      <c r="R20" s="4"/>
    </row>
    <row r="21" spans="1:18" x14ac:dyDescent="0.2">
      <c r="A21" s="103" t="s">
        <v>131</v>
      </c>
      <c r="B21" s="104"/>
      <c r="C21" s="105">
        <f t="shared" ref="C21" si="7">SUM(I21)</f>
        <v>0</v>
      </c>
      <c r="D21" s="106"/>
      <c r="E21" s="105">
        <v>0</v>
      </c>
      <c r="F21" s="106"/>
      <c r="G21" s="105">
        <v>0</v>
      </c>
      <c r="H21" s="106"/>
      <c r="I21" s="93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151" t="s">
        <v>74</v>
      </c>
      <c r="B22" s="152"/>
      <c r="C22" s="153">
        <f>SUM(I22)</f>
        <v>0</v>
      </c>
      <c r="D22" s="154"/>
      <c r="E22" s="153">
        <f>SUM(E23:F24)</f>
        <v>9213.16</v>
      </c>
      <c r="F22" s="154"/>
      <c r="G22" s="153">
        <f>SUM(G23:H24)</f>
        <v>0</v>
      </c>
      <c r="H22" s="154"/>
      <c r="I22" s="57">
        <f>SUM(I23:I24)</f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5"/>
      <c r="P22" s="55"/>
      <c r="R22" s="4"/>
    </row>
    <row r="23" spans="1:18" x14ac:dyDescent="0.2">
      <c r="A23" s="103" t="s">
        <v>4</v>
      </c>
      <c r="B23" s="104"/>
      <c r="C23" s="105">
        <f t="shared" ref="C23" si="8">SUM(I23)</f>
        <v>0</v>
      </c>
      <c r="D23" s="106"/>
      <c r="E23" s="105">
        <v>6513.16</v>
      </c>
      <c r="F23" s="106"/>
      <c r="G23" s="105">
        <v>0</v>
      </c>
      <c r="H23" s="106"/>
      <c r="I23" s="93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5"/>
      <c r="P23" s="55"/>
      <c r="R23" s="4"/>
    </row>
    <row r="24" spans="1:18" x14ac:dyDescent="0.2">
      <c r="A24" s="103" t="s">
        <v>5</v>
      </c>
      <c r="B24" s="104"/>
      <c r="C24" s="105">
        <f t="shared" ref="C24" si="9">SUM(I24)</f>
        <v>0</v>
      </c>
      <c r="D24" s="106"/>
      <c r="E24" s="105">
        <v>2700</v>
      </c>
      <c r="F24" s="106"/>
      <c r="G24" s="105">
        <v>0</v>
      </c>
      <c r="H24" s="106"/>
      <c r="I24" s="93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5"/>
      <c r="P24" s="55"/>
      <c r="R24" s="4"/>
    </row>
    <row r="25" spans="1:18" ht="12.75" x14ac:dyDescent="0.2">
      <c r="A25" s="155" t="s">
        <v>75</v>
      </c>
      <c r="B25" s="155"/>
      <c r="C25" s="159">
        <f>SUM(I25)</f>
        <v>426805.29</v>
      </c>
      <c r="D25" s="160"/>
      <c r="E25" s="159">
        <f>SUM(M90)</f>
        <v>16149.24</v>
      </c>
      <c r="F25" s="160"/>
      <c r="G25" s="159">
        <f>SUM(M93)</f>
        <v>0</v>
      </c>
      <c r="H25" s="161"/>
      <c r="I25" s="58">
        <f>SUM(M85)</f>
        <v>426805.29</v>
      </c>
      <c r="J25" s="62">
        <f>SUM(J9)</f>
        <v>27574.2</v>
      </c>
      <c r="K25" s="58">
        <f t="shared" ref="K25:N25" si="10">SUM(K9)</f>
        <v>0</v>
      </c>
      <c r="L25" s="62">
        <f t="shared" si="10"/>
        <v>113677.04</v>
      </c>
      <c r="M25" s="58">
        <f t="shared" si="10"/>
        <v>35750</v>
      </c>
      <c r="N25" s="62">
        <f t="shared" si="10"/>
        <v>21216</v>
      </c>
      <c r="O25" s="55"/>
      <c r="P25" s="55"/>
    </row>
    <row r="26" spans="1:18" ht="12.75" x14ac:dyDescent="0.2">
      <c r="A26" s="155" t="s">
        <v>70</v>
      </c>
      <c r="B26" s="155"/>
      <c r="C26" s="133">
        <f>SUM(I26)</f>
        <v>-579583.54</v>
      </c>
      <c r="D26" s="156"/>
      <c r="E26" s="133">
        <f>SUM(E8,E17)-E25</f>
        <v>-99595.530000000042</v>
      </c>
      <c r="F26" s="156"/>
      <c r="G26" s="133">
        <f>SUM(G8,G17)-G25</f>
        <v>392801.08999999997</v>
      </c>
      <c r="H26" s="135"/>
      <c r="I26" s="60">
        <f>SUM(I8,I17)-I25</f>
        <v>-579583.54</v>
      </c>
      <c r="J26" s="64">
        <f>SUM(J8,J17)-J25</f>
        <v>-177.20999999999913</v>
      </c>
      <c r="K26" s="60">
        <v>0</v>
      </c>
      <c r="L26" s="64">
        <f>SUM(L8,L17)-L25</f>
        <v>-1578.9599999999919</v>
      </c>
      <c r="M26" s="64">
        <f>SUM(M8,M17)-M25</f>
        <v>-509.68000000000029</v>
      </c>
      <c r="N26" s="64">
        <f>SUM(N8,N17)-N25</f>
        <v>-284.59999999999854</v>
      </c>
      <c r="O26" s="52"/>
      <c r="P26" s="53"/>
      <c r="Q26" s="3"/>
    </row>
    <row r="27" spans="1:18" x14ac:dyDescent="0.2">
      <c r="A27" s="157" t="s">
        <v>104</v>
      </c>
      <c r="B27" s="158"/>
      <c r="C27" s="133">
        <f>SUM(C26,J26:N26)</f>
        <v>-582133.99</v>
      </c>
      <c r="D27" s="135"/>
      <c r="E27" s="133">
        <f>SUM(E26)</f>
        <v>-99595.530000000042</v>
      </c>
      <c r="F27" s="135"/>
      <c r="G27" s="133">
        <f>SUM(G26)</f>
        <v>392801.08999999997</v>
      </c>
      <c r="H27" s="135"/>
      <c r="I27" s="60"/>
      <c r="J27" s="64">
        <v>0</v>
      </c>
      <c r="K27" s="60">
        <v>0</v>
      </c>
      <c r="L27" s="64">
        <v>0</v>
      </c>
      <c r="M27" s="64">
        <v>0</v>
      </c>
      <c r="N27" s="64">
        <v>0</v>
      </c>
      <c r="O27" s="52"/>
      <c r="P27" s="53"/>
      <c r="Q27" s="3"/>
    </row>
    <row r="28" spans="1:18" x14ac:dyDescent="0.2">
      <c r="A28" s="147" t="s">
        <v>76</v>
      </c>
      <c r="B28" s="148"/>
      <c r="C28" s="133">
        <v>0</v>
      </c>
      <c r="D28" s="135"/>
      <c r="E28" s="133">
        <f>SUM(E27+C27)</f>
        <v>-681729.52</v>
      </c>
      <c r="F28" s="135"/>
      <c r="G28" s="133">
        <f>SUM(G26)</f>
        <v>392801.08999999997</v>
      </c>
      <c r="H28" s="135"/>
      <c r="I28" s="61"/>
      <c r="J28" s="61"/>
      <c r="K28" s="61"/>
      <c r="L28" s="61"/>
      <c r="M28" s="61"/>
      <c r="N28" s="61"/>
      <c r="O28" s="52"/>
      <c r="P28" s="53"/>
      <c r="Q28" s="3"/>
    </row>
    <row r="29" spans="1:18" x14ac:dyDescent="0.2">
      <c r="A29" s="147" t="s">
        <v>77</v>
      </c>
      <c r="B29" s="148"/>
      <c r="C29" s="149"/>
      <c r="D29" s="150"/>
      <c r="E29" s="149"/>
      <c r="F29" s="150"/>
      <c r="G29" s="133">
        <f>SUM(C28:H28)</f>
        <v>-288928.43000000005</v>
      </c>
      <c r="H29" s="135"/>
      <c r="I29" s="61"/>
      <c r="J29" s="133" t="s">
        <v>86</v>
      </c>
      <c r="K29" s="134"/>
      <c r="L29" s="134"/>
      <c r="M29" s="135"/>
      <c r="N29" s="60">
        <f>SUM(J26:N26)</f>
        <v>-2550.4499999999898</v>
      </c>
      <c r="O29" s="47"/>
      <c r="P29" s="48"/>
      <c r="Q29" s="3"/>
    </row>
    <row r="30" spans="1:18" x14ac:dyDescent="0.2">
      <c r="A30" s="136" t="s">
        <v>6</v>
      </c>
      <c r="B30" s="136"/>
      <c r="C30" s="137" t="s">
        <v>128</v>
      </c>
      <c r="D30" s="137"/>
      <c r="E30" s="137">
        <v>6</v>
      </c>
      <c r="F30" s="137"/>
      <c r="G30" s="138" t="s">
        <v>129</v>
      </c>
      <c r="H30" s="139"/>
      <c r="I30" s="91" t="s">
        <v>128</v>
      </c>
      <c r="J30" s="82">
        <v>0.53</v>
      </c>
      <c r="K30" s="82">
        <v>0</v>
      </c>
      <c r="L30" s="82">
        <v>2.2400000000000002</v>
      </c>
      <c r="M30" s="82">
        <v>50</v>
      </c>
      <c r="N30" s="82">
        <v>19</v>
      </c>
      <c r="O30" s="5"/>
      <c r="P30" s="5"/>
    </row>
    <row r="31" spans="1:18" x14ac:dyDescent="0.2">
      <c r="A31" s="140" t="s">
        <v>65</v>
      </c>
      <c r="B31" s="141"/>
      <c r="C31" s="142">
        <f>SUM(L85)</f>
        <v>8.2036921923653559</v>
      </c>
      <c r="D31" s="143"/>
      <c r="E31" s="144">
        <f>SUM(L90)</f>
        <v>0.31040710414023759</v>
      </c>
      <c r="F31" s="145"/>
      <c r="G31" s="142">
        <f>SUM(L93)</f>
        <v>0</v>
      </c>
      <c r="H31" s="146"/>
      <c r="I31" s="83">
        <f>SUM(C31)</f>
        <v>8.2036921923653559</v>
      </c>
      <c r="J31" s="84"/>
      <c r="K31" s="83"/>
      <c r="L31" s="84"/>
      <c r="M31" s="83"/>
      <c r="N31" s="84"/>
      <c r="O31" s="5"/>
      <c r="P31" s="5"/>
    </row>
    <row r="32" spans="1:18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R32" s="6"/>
    </row>
    <row r="33" spans="1:19" ht="33.75" x14ac:dyDescent="0.2">
      <c r="A33" s="50" t="s">
        <v>7</v>
      </c>
      <c r="B33" s="126" t="s">
        <v>8</v>
      </c>
      <c r="C33" s="127"/>
      <c r="D33" s="127"/>
      <c r="E33" s="127"/>
      <c r="F33" s="127"/>
      <c r="G33" s="127"/>
      <c r="H33" s="127"/>
      <c r="I33" s="127"/>
      <c r="J33" s="49" t="s">
        <v>9</v>
      </c>
      <c r="K33" s="49" t="s">
        <v>112</v>
      </c>
      <c r="L33" s="51" t="s">
        <v>10</v>
      </c>
      <c r="M33" s="92" t="s">
        <v>126</v>
      </c>
      <c r="R33" s="6"/>
    </row>
    <row r="34" spans="1:19" x14ac:dyDescent="0.2">
      <c r="A34" s="7"/>
      <c r="B34" s="128"/>
      <c r="C34" s="129"/>
      <c r="D34" s="129"/>
      <c r="E34" s="129"/>
      <c r="F34" s="129"/>
      <c r="G34" s="129"/>
      <c r="H34" s="129"/>
      <c r="I34" s="129"/>
      <c r="J34" s="31"/>
      <c r="K34" s="7"/>
      <c r="L34" s="43"/>
      <c r="M34" s="8"/>
    </row>
    <row r="35" spans="1:19" ht="15" x14ac:dyDescent="0.2">
      <c r="A35" s="130" t="s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R35" s="6"/>
    </row>
    <row r="36" spans="1:19" ht="48.75" customHeight="1" x14ac:dyDescent="0.2">
      <c r="A36" s="36" t="s">
        <v>11</v>
      </c>
      <c r="B36" s="101" t="s">
        <v>57</v>
      </c>
      <c r="C36" s="102"/>
      <c r="D36" s="102"/>
      <c r="E36" s="102"/>
      <c r="F36" s="102"/>
      <c r="G36" s="102"/>
      <c r="H36" s="102"/>
      <c r="I36" s="102"/>
      <c r="J36" s="37"/>
      <c r="K36" s="38">
        <v>4335.5</v>
      </c>
      <c r="L36" s="44">
        <f>SUM(M36/K36)/12</f>
        <v>1.7553951870218736</v>
      </c>
      <c r="M36" s="39">
        <f>SUM(M37,M39,M40)</f>
        <v>91326.19</v>
      </c>
      <c r="R36" s="9"/>
      <c r="S36" s="9"/>
    </row>
    <row r="37" spans="1:19" ht="17.25" customHeight="1" x14ac:dyDescent="0.2">
      <c r="A37" s="10" t="s">
        <v>12</v>
      </c>
      <c r="B37" s="122" t="s">
        <v>151</v>
      </c>
      <c r="C37" s="123"/>
      <c r="D37" s="123"/>
      <c r="E37" s="123"/>
      <c r="F37" s="123"/>
      <c r="G37" s="123"/>
      <c r="H37" s="123"/>
      <c r="I37" s="124"/>
      <c r="J37" s="32" t="s">
        <v>13</v>
      </c>
      <c r="K37" s="11">
        <v>4335.5</v>
      </c>
      <c r="L37" s="45">
        <f t="shared" ref="L37" si="11">SUM(M37/K37)/12</f>
        <v>1.6600000000000001</v>
      </c>
      <c r="M37" s="12">
        <f>SUM(M38)</f>
        <v>86363.16</v>
      </c>
    </row>
    <row r="38" spans="1:19" s="67" customFormat="1" hidden="1" x14ac:dyDescent="0.2">
      <c r="A38" s="16"/>
      <c r="B38" s="94" t="s">
        <v>96</v>
      </c>
      <c r="C38" s="95"/>
      <c r="D38" s="95"/>
      <c r="E38" s="95"/>
      <c r="F38" s="95"/>
      <c r="G38" s="95"/>
      <c r="H38" s="95"/>
      <c r="I38" s="96"/>
      <c r="J38" s="35" t="s">
        <v>13</v>
      </c>
      <c r="K38" s="17">
        <v>4335.5</v>
      </c>
      <c r="L38" s="68">
        <f>SUM(M38/K38)/12</f>
        <v>1.6600000000000001</v>
      </c>
      <c r="M38" s="73">
        <v>86363.16</v>
      </c>
    </row>
    <row r="39" spans="1:19" s="67" customFormat="1" x14ac:dyDescent="0.2">
      <c r="A39" s="85" t="s">
        <v>14</v>
      </c>
      <c r="B39" s="113" t="s">
        <v>100</v>
      </c>
      <c r="C39" s="114"/>
      <c r="D39" s="114"/>
      <c r="E39" s="114"/>
      <c r="F39" s="114"/>
      <c r="G39" s="114"/>
      <c r="H39" s="114"/>
      <c r="I39" s="115"/>
      <c r="J39" s="86" t="s">
        <v>13</v>
      </c>
      <c r="K39" s="87">
        <v>4335.5</v>
      </c>
      <c r="L39" s="88">
        <f>SUM(M39/K39)/12</f>
        <v>0</v>
      </c>
      <c r="M39" s="89">
        <v>0</v>
      </c>
    </row>
    <row r="40" spans="1:19" ht="24.75" x14ac:dyDescent="0.2">
      <c r="A40" s="13" t="s">
        <v>99</v>
      </c>
      <c r="B40" s="97" t="s">
        <v>149</v>
      </c>
      <c r="C40" s="98"/>
      <c r="D40" s="98"/>
      <c r="E40" s="98"/>
      <c r="F40" s="98"/>
      <c r="G40" s="98"/>
      <c r="H40" s="98"/>
      <c r="I40" s="98"/>
      <c r="J40" s="71" t="s">
        <v>15</v>
      </c>
      <c r="K40" s="14">
        <v>4335.5</v>
      </c>
      <c r="L40" s="45">
        <f t="shared" ref="L40:L55" si="12">SUM(M40/K40)/12</f>
        <v>9.5395187021873676E-2</v>
      </c>
      <c r="M40" s="12">
        <v>4963.03</v>
      </c>
    </row>
    <row r="41" spans="1:19" ht="25.5" customHeight="1" x14ac:dyDescent="0.2">
      <c r="A41" s="36" t="s">
        <v>17</v>
      </c>
      <c r="B41" s="101" t="s">
        <v>58</v>
      </c>
      <c r="C41" s="102"/>
      <c r="D41" s="102"/>
      <c r="E41" s="102"/>
      <c r="F41" s="102"/>
      <c r="G41" s="102"/>
      <c r="H41" s="102"/>
      <c r="I41" s="102"/>
      <c r="J41" s="37"/>
      <c r="K41" s="38">
        <v>4335.5</v>
      </c>
      <c r="L41" s="44">
        <f t="shared" si="12"/>
        <v>0.59088474993272599</v>
      </c>
      <c r="M41" s="39">
        <f>SUM(M42,M44)</f>
        <v>30741.370000000003</v>
      </c>
      <c r="P41" s="15"/>
    </row>
    <row r="42" spans="1:19" ht="16.5" customHeight="1" x14ac:dyDescent="0.2">
      <c r="A42" s="10" t="s">
        <v>18</v>
      </c>
      <c r="B42" s="122" t="s">
        <v>152</v>
      </c>
      <c r="C42" s="123"/>
      <c r="D42" s="123"/>
      <c r="E42" s="123"/>
      <c r="F42" s="123"/>
      <c r="G42" s="123"/>
      <c r="H42" s="123"/>
      <c r="I42" s="124"/>
      <c r="J42" s="32" t="s">
        <v>13</v>
      </c>
      <c r="K42" s="11">
        <v>4335.5</v>
      </c>
      <c r="L42" s="45">
        <f t="shared" si="12"/>
        <v>0.55000115326951915</v>
      </c>
      <c r="M42" s="12">
        <f>SUM(M43:M43)</f>
        <v>28614.36</v>
      </c>
    </row>
    <row r="43" spans="1:19" s="70" customFormat="1" hidden="1" x14ac:dyDescent="0.2">
      <c r="A43" s="69"/>
      <c r="B43" s="94" t="s">
        <v>96</v>
      </c>
      <c r="C43" s="95"/>
      <c r="D43" s="95"/>
      <c r="E43" s="95"/>
      <c r="F43" s="95"/>
      <c r="G43" s="95"/>
      <c r="H43" s="95"/>
      <c r="I43" s="96"/>
      <c r="J43" s="72" t="s">
        <v>13</v>
      </c>
      <c r="K43" s="65">
        <v>4335.5</v>
      </c>
      <c r="L43" s="66">
        <f>SUM(M43/K43)/12</f>
        <v>0.55000115326951915</v>
      </c>
      <c r="M43" s="73">
        <v>28614.36</v>
      </c>
    </row>
    <row r="44" spans="1:19" ht="24.75" x14ac:dyDescent="0.2">
      <c r="A44" s="13" t="s">
        <v>19</v>
      </c>
      <c r="B44" s="97" t="s">
        <v>150</v>
      </c>
      <c r="C44" s="98"/>
      <c r="D44" s="98"/>
      <c r="E44" s="98"/>
      <c r="F44" s="98"/>
      <c r="G44" s="98"/>
      <c r="H44" s="98"/>
      <c r="I44" s="98"/>
      <c r="J44" s="71" t="s">
        <v>15</v>
      </c>
      <c r="K44" s="14">
        <v>4335.5</v>
      </c>
      <c r="L44" s="45">
        <f t="shared" si="12"/>
        <v>4.0883596663206866E-2</v>
      </c>
      <c r="M44" s="12">
        <v>2127.0100000000002</v>
      </c>
    </row>
    <row r="45" spans="1:19" ht="26.25" customHeight="1" x14ac:dyDescent="0.2">
      <c r="A45" s="36" t="s">
        <v>20</v>
      </c>
      <c r="B45" s="101" t="s">
        <v>59</v>
      </c>
      <c r="C45" s="102"/>
      <c r="D45" s="102"/>
      <c r="E45" s="102"/>
      <c r="F45" s="102"/>
      <c r="G45" s="102"/>
      <c r="H45" s="102"/>
      <c r="I45" s="102"/>
      <c r="J45" s="37"/>
      <c r="K45" s="38">
        <v>4335.5</v>
      </c>
      <c r="L45" s="44">
        <f t="shared" si="12"/>
        <v>2.9925806327605428E-2</v>
      </c>
      <c r="M45" s="39">
        <f>SUM(M46)</f>
        <v>1556.92</v>
      </c>
    </row>
    <row r="46" spans="1:19" ht="27.75" customHeight="1" x14ac:dyDescent="0.2">
      <c r="A46" s="10" t="s">
        <v>21</v>
      </c>
      <c r="B46" s="109" t="s">
        <v>105</v>
      </c>
      <c r="C46" s="110"/>
      <c r="D46" s="110"/>
      <c r="E46" s="110"/>
      <c r="F46" s="110"/>
      <c r="G46" s="110"/>
      <c r="H46" s="110"/>
      <c r="I46" s="110"/>
      <c r="J46" s="32" t="s">
        <v>16</v>
      </c>
      <c r="K46" s="11">
        <v>4335.5</v>
      </c>
      <c r="L46" s="45">
        <f t="shared" si="12"/>
        <v>2.9925806327605428E-2</v>
      </c>
      <c r="M46" s="12">
        <v>1556.92</v>
      </c>
    </row>
    <row r="47" spans="1:19" x14ac:dyDescent="0.2">
      <c r="A47" s="36" t="s">
        <v>22</v>
      </c>
      <c r="B47" s="101" t="s">
        <v>67</v>
      </c>
      <c r="C47" s="102"/>
      <c r="D47" s="102"/>
      <c r="E47" s="102"/>
      <c r="F47" s="102"/>
      <c r="G47" s="102"/>
      <c r="H47" s="102"/>
      <c r="I47" s="102"/>
      <c r="J47" s="37"/>
      <c r="K47" s="38">
        <v>4335.5</v>
      </c>
      <c r="L47" s="44">
        <f t="shared" si="12"/>
        <v>0.24585784031061395</v>
      </c>
      <c r="M47" s="39">
        <f>SUM(M48:M55)</f>
        <v>12791</v>
      </c>
    </row>
    <row r="48" spans="1:19" x14ac:dyDescent="0.2">
      <c r="A48" s="16" t="s">
        <v>108</v>
      </c>
      <c r="B48" s="94" t="s">
        <v>106</v>
      </c>
      <c r="C48" s="95"/>
      <c r="D48" s="95"/>
      <c r="E48" s="95"/>
      <c r="F48" s="95"/>
      <c r="G48" s="95"/>
      <c r="H48" s="95"/>
      <c r="I48" s="95"/>
      <c r="J48" s="17" t="s">
        <v>132</v>
      </c>
      <c r="K48" s="17">
        <v>4335.5</v>
      </c>
      <c r="L48" s="66">
        <f t="shared" si="12"/>
        <v>6.9196171145196633E-2</v>
      </c>
      <c r="M48" s="18">
        <v>3600</v>
      </c>
    </row>
    <row r="49" spans="1:17" ht="27.75" customHeight="1" x14ac:dyDescent="0.2">
      <c r="A49" s="16" t="s">
        <v>23</v>
      </c>
      <c r="B49" s="94" t="s">
        <v>133</v>
      </c>
      <c r="C49" s="95"/>
      <c r="D49" s="95"/>
      <c r="E49" s="95"/>
      <c r="F49" s="95"/>
      <c r="G49" s="95"/>
      <c r="H49" s="95"/>
      <c r="I49" s="96"/>
      <c r="J49" s="17" t="s">
        <v>111</v>
      </c>
      <c r="K49" s="17">
        <v>4335.5</v>
      </c>
      <c r="L49" s="66">
        <f t="shared" si="12"/>
        <v>3.6039672471456584E-2</v>
      </c>
      <c r="M49" s="18">
        <v>1875</v>
      </c>
    </row>
    <row r="50" spans="1:17" ht="17.25" customHeight="1" x14ac:dyDescent="0.2">
      <c r="A50" s="16" t="s">
        <v>109</v>
      </c>
      <c r="B50" s="94" t="s">
        <v>134</v>
      </c>
      <c r="C50" s="95"/>
      <c r="D50" s="95"/>
      <c r="E50" s="95"/>
      <c r="F50" s="95"/>
      <c r="G50" s="95"/>
      <c r="H50" s="95"/>
      <c r="I50" s="96"/>
      <c r="J50" s="17" t="s">
        <v>66</v>
      </c>
      <c r="K50" s="17">
        <v>4335.5</v>
      </c>
      <c r="L50" s="66">
        <f t="shared" si="12"/>
        <v>1.1532695190866105E-2</v>
      </c>
      <c r="M50" s="18">
        <v>600</v>
      </c>
    </row>
    <row r="51" spans="1:17" ht="18" customHeight="1" x14ac:dyDescent="0.2">
      <c r="A51" s="16" t="s">
        <v>110</v>
      </c>
      <c r="B51" s="94" t="s">
        <v>135</v>
      </c>
      <c r="C51" s="95"/>
      <c r="D51" s="95"/>
      <c r="E51" s="95"/>
      <c r="F51" s="95"/>
      <c r="G51" s="95"/>
      <c r="H51" s="95"/>
      <c r="I51" s="96"/>
      <c r="J51" s="17" t="s">
        <v>66</v>
      </c>
      <c r="K51" s="17">
        <v>4335.5</v>
      </c>
      <c r="L51" s="66">
        <f t="shared" si="12"/>
        <v>1.1532695190866105E-2</v>
      </c>
      <c r="M51" s="18">
        <v>600</v>
      </c>
    </row>
    <row r="52" spans="1:17" ht="16.5" customHeight="1" x14ac:dyDescent="0.2">
      <c r="A52" s="79" t="s">
        <v>140</v>
      </c>
      <c r="B52" s="175" t="s">
        <v>136</v>
      </c>
      <c r="C52" s="176"/>
      <c r="D52" s="176"/>
      <c r="E52" s="176"/>
      <c r="F52" s="176"/>
      <c r="G52" s="176"/>
      <c r="H52" s="176"/>
      <c r="I52" s="177"/>
      <c r="J52" s="80" t="s">
        <v>137</v>
      </c>
      <c r="K52" s="80">
        <v>4335.5</v>
      </c>
      <c r="L52" s="45">
        <f t="shared" si="12"/>
        <v>4.3247606965747892E-2</v>
      </c>
      <c r="M52" s="81">
        <v>2250</v>
      </c>
    </row>
    <row r="53" spans="1:17" ht="16.5" customHeight="1" x14ac:dyDescent="0.2">
      <c r="A53" s="79" t="s">
        <v>141</v>
      </c>
      <c r="B53" s="175" t="s">
        <v>138</v>
      </c>
      <c r="C53" s="176"/>
      <c r="D53" s="176"/>
      <c r="E53" s="176"/>
      <c r="F53" s="176"/>
      <c r="G53" s="176"/>
      <c r="H53" s="176"/>
      <c r="I53" s="177"/>
      <c r="J53" s="80" t="s">
        <v>107</v>
      </c>
      <c r="K53" s="80">
        <v>4335.5</v>
      </c>
      <c r="L53" s="45">
        <f t="shared" si="12"/>
        <v>2.8831737977165262E-2</v>
      </c>
      <c r="M53" s="81">
        <v>1500</v>
      </c>
    </row>
    <row r="54" spans="1:17" ht="27" customHeight="1" x14ac:dyDescent="0.2">
      <c r="A54" s="79" t="s">
        <v>142</v>
      </c>
      <c r="B54" s="175" t="s">
        <v>125</v>
      </c>
      <c r="C54" s="176"/>
      <c r="D54" s="176"/>
      <c r="E54" s="176"/>
      <c r="F54" s="176"/>
      <c r="G54" s="176"/>
      <c r="H54" s="176"/>
      <c r="I54" s="177"/>
      <c r="J54" s="80" t="s">
        <v>68</v>
      </c>
      <c r="K54" s="80">
        <v>4335.5</v>
      </c>
      <c r="L54" s="45">
        <f t="shared" si="12"/>
        <v>1.8260100718871335E-2</v>
      </c>
      <c r="M54" s="81">
        <v>950</v>
      </c>
    </row>
    <row r="55" spans="1:17" ht="18.75" customHeight="1" x14ac:dyDescent="0.2">
      <c r="A55" s="79" t="s">
        <v>143</v>
      </c>
      <c r="B55" s="175" t="s">
        <v>139</v>
      </c>
      <c r="C55" s="176"/>
      <c r="D55" s="176"/>
      <c r="E55" s="176"/>
      <c r="F55" s="176"/>
      <c r="G55" s="176"/>
      <c r="H55" s="176"/>
      <c r="I55" s="177"/>
      <c r="J55" s="80" t="s">
        <v>68</v>
      </c>
      <c r="K55" s="80">
        <v>4335.5</v>
      </c>
      <c r="L55" s="45">
        <f t="shared" si="12"/>
        <v>2.7217160650444008E-2</v>
      </c>
      <c r="M55" s="81">
        <v>1416</v>
      </c>
    </row>
    <row r="56" spans="1:17" ht="27.75" customHeight="1" x14ac:dyDescent="0.2">
      <c r="A56" s="36" t="s">
        <v>24</v>
      </c>
      <c r="B56" s="101" t="s">
        <v>60</v>
      </c>
      <c r="C56" s="102"/>
      <c r="D56" s="102"/>
      <c r="E56" s="102"/>
      <c r="F56" s="102"/>
      <c r="G56" s="102"/>
      <c r="H56" s="102"/>
      <c r="I56" s="102"/>
      <c r="J56" s="37"/>
      <c r="K56" s="39">
        <v>4335.5</v>
      </c>
      <c r="L56" s="44">
        <f t="shared" ref="L56:L62" si="13">SUM(M56/K56)/12</f>
        <v>0.96</v>
      </c>
      <c r="M56" s="39">
        <f>SUM(M57)</f>
        <v>49944.959999999999</v>
      </c>
    </row>
    <row r="57" spans="1:17" x14ac:dyDescent="0.2">
      <c r="A57" s="10" t="s">
        <v>25</v>
      </c>
      <c r="B57" s="113" t="s">
        <v>123</v>
      </c>
      <c r="C57" s="114"/>
      <c r="D57" s="114"/>
      <c r="E57" s="114"/>
      <c r="F57" s="114"/>
      <c r="G57" s="114"/>
      <c r="H57" s="114"/>
      <c r="I57" s="115"/>
      <c r="J57" s="32" t="s">
        <v>13</v>
      </c>
      <c r="K57" s="11">
        <v>4335.5</v>
      </c>
      <c r="L57" s="45">
        <f t="shared" si="13"/>
        <v>0.96</v>
      </c>
      <c r="M57" s="12">
        <f>SUM(M58)</f>
        <v>49944.959999999999</v>
      </c>
    </row>
    <row r="58" spans="1:17" s="67" customFormat="1" x14ac:dyDescent="0.2">
      <c r="A58" s="74"/>
      <c r="B58" s="94" t="s">
        <v>96</v>
      </c>
      <c r="C58" s="95"/>
      <c r="D58" s="95"/>
      <c r="E58" s="95"/>
      <c r="F58" s="95"/>
      <c r="G58" s="95"/>
      <c r="H58" s="95"/>
      <c r="I58" s="96"/>
      <c r="J58" s="75" t="s">
        <v>13</v>
      </c>
      <c r="K58" s="65">
        <v>4335.5</v>
      </c>
      <c r="L58" s="66">
        <f t="shared" si="13"/>
        <v>0.96</v>
      </c>
      <c r="M58" s="73">
        <v>49944.959999999999</v>
      </c>
    </row>
    <row r="59" spans="1:17" x14ac:dyDescent="0.2">
      <c r="A59" s="36" t="s">
        <v>26</v>
      </c>
      <c r="B59" s="101" t="s">
        <v>27</v>
      </c>
      <c r="C59" s="102"/>
      <c r="D59" s="102"/>
      <c r="E59" s="102"/>
      <c r="F59" s="102"/>
      <c r="G59" s="102"/>
      <c r="H59" s="102"/>
      <c r="I59" s="102"/>
      <c r="J59" s="40"/>
      <c r="K59" s="39">
        <v>4335.5</v>
      </c>
      <c r="L59" s="44">
        <f t="shared" si="13"/>
        <v>0.35943566678199362</v>
      </c>
      <c r="M59" s="39">
        <v>18700</v>
      </c>
    </row>
    <row r="60" spans="1:17" ht="24.75" customHeight="1" x14ac:dyDescent="0.2">
      <c r="A60" s="36" t="s">
        <v>28</v>
      </c>
      <c r="B60" s="101" t="s">
        <v>61</v>
      </c>
      <c r="C60" s="102"/>
      <c r="D60" s="102"/>
      <c r="E60" s="102"/>
      <c r="F60" s="102"/>
      <c r="G60" s="102"/>
      <c r="H60" s="102"/>
      <c r="I60" s="102"/>
      <c r="J60" s="37"/>
      <c r="K60" s="39">
        <v>4335.5</v>
      </c>
      <c r="L60" s="44">
        <f t="shared" si="13"/>
        <v>1.3798996655518394</v>
      </c>
      <c r="M60" s="39">
        <f>SUM(M61)</f>
        <v>71790.66</v>
      </c>
      <c r="P60" s="19"/>
      <c r="Q60" s="20"/>
    </row>
    <row r="61" spans="1:17" x14ac:dyDescent="0.2">
      <c r="A61" s="10" t="s">
        <v>29</v>
      </c>
      <c r="B61" s="113" t="s">
        <v>122</v>
      </c>
      <c r="C61" s="114"/>
      <c r="D61" s="114"/>
      <c r="E61" s="114"/>
      <c r="F61" s="114"/>
      <c r="G61" s="114"/>
      <c r="H61" s="114"/>
      <c r="I61" s="115"/>
      <c r="J61" s="32" t="s">
        <v>13</v>
      </c>
      <c r="K61" s="11">
        <v>4335.5</v>
      </c>
      <c r="L61" s="45">
        <f t="shared" si="13"/>
        <v>1.3798996655518394</v>
      </c>
      <c r="M61" s="12">
        <f>SUM(M62)</f>
        <v>71790.66</v>
      </c>
      <c r="P61" s="21"/>
      <c r="Q61" s="21"/>
    </row>
    <row r="62" spans="1:17" x14ac:dyDescent="0.2">
      <c r="A62" s="10"/>
      <c r="B62" s="94" t="s">
        <v>96</v>
      </c>
      <c r="C62" s="95"/>
      <c r="D62" s="95"/>
      <c r="E62" s="95"/>
      <c r="F62" s="95"/>
      <c r="G62" s="95"/>
      <c r="H62" s="95"/>
      <c r="I62" s="96"/>
      <c r="J62" s="75" t="s">
        <v>13</v>
      </c>
      <c r="K62" s="65">
        <v>4335.5</v>
      </c>
      <c r="L62" s="66">
        <f t="shared" si="13"/>
        <v>1.3798996655518394</v>
      </c>
      <c r="M62" s="73">
        <v>71790.66</v>
      </c>
      <c r="P62" s="21"/>
      <c r="Q62" s="21"/>
    </row>
    <row r="63" spans="1:17" ht="26.25" customHeight="1" x14ac:dyDescent="0.2">
      <c r="A63" s="36" t="s">
        <v>30</v>
      </c>
      <c r="B63" s="101" t="s">
        <v>103</v>
      </c>
      <c r="C63" s="102"/>
      <c r="D63" s="102"/>
      <c r="E63" s="102"/>
      <c r="F63" s="102"/>
      <c r="G63" s="102"/>
      <c r="H63" s="102"/>
      <c r="I63" s="173"/>
      <c r="J63" s="37"/>
      <c r="K63" s="39">
        <v>4335.5</v>
      </c>
      <c r="L63" s="44">
        <f t="shared" ref="L63:L67" si="14">SUM(M63/K63)/12</f>
        <v>0.67520835735978169</v>
      </c>
      <c r="M63" s="39">
        <f>SUM(M64:M65)</f>
        <v>35128.39</v>
      </c>
      <c r="P63" s="19"/>
      <c r="Q63" s="20"/>
    </row>
    <row r="64" spans="1:17" ht="15" customHeight="1" x14ac:dyDescent="0.2">
      <c r="A64" s="13" t="s">
        <v>31</v>
      </c>
      <c r="B64" s="97" t="s">
        <v>98</v>
      </c>
      <c r="C64" s="98"/>
      <c r="D64" s="98"/>
      <c r="E64" s="98"/>
      <c r="F64" s="98"/>
      <c r="G64" s="98"/>
      <c r="H64" s="98"/>
      <c r="I64" s="98"/>
      <c r="J64" s="29" t="s">
        <v>13</v>
      </c>
      <c r="K64" s="14">
        <v>4335.5</v>
      </c>
      <c r="L64" s="45">
        <f t="shared" si="14"/>
        <v>0.48</v>
      </c>
      <c r="M64" s="12">
        <v>24972.48</v>
      </c>
    </row>
    <row r="65" spans="1:17" ht="29.25" customHeight="1" x14ac:dyDescent="0.2">
      <c r="A65" s="13" t="s">
        <v>32</v>
      </c>
      <c r="B65" s="97" t="s">
        <v>156</v>
      </c>
      <c r="C65" s="98"/>
      <c r="D65" s="98"/>
      <c r="E65" s="98"/>
      <c r="F65" s="98"/>
      <c r="G65" s="98"/>
      <c r="H65" s="98"/>
      <c r="I65" s="98"/>
      <c r="J65" s="71" t="s">
        <v>15</v>
      </c>
      <c r="K65" s="14">
        <v>4335.5</v>
      </c>
      <c r="L65" s="45">
        <f t="shared" si="14"/>
        <v>0.19520835735978162</v>
      </c>
      <c r="M65" s="12">
        <v>10155.91</v>
      </c>
    </row>
    <row r="66" spans="1:17" ht="27" customHeight="1" x14ac:dyDescent="0.2">
      <c r="A66" s="36" t="s">
        <v>33</v>
      </c>
      <c r="B66" s="101" t="s">
        <v>62</v>
      </c>
      <c r="C66" s="102"/>
      <c r="D66" s="102"/>
      <c r="E66" s="102"/>
      <c r="F66" s="102"/>
      <c r="G66" s="102"/>
      <c r="H66" s="102"/>
      <c r="I66" s="102"/>
      <c r="J66" s="37"/>
      <c r="K66" s="39">
        <v>4335.5</v>
      </c>
      <c r="L66" s="44">
        <f t="shared" si="14"/>
        <v>0.21107004190212586</v>
      </c>
      <c r="M66" s="39">
        <f>SUM(M67)</f>
        <v>10981.13</v>
      </c>
      <c r="P66" s="22"/>
      <c r="Q66" s="22"/>
    </row>
    <row r="67" spans="1:17" ht="85.5" customHeight="1" x14ac:dyDescent="0.2">
      <c r="A67" s="13" t="s">
        <v>34</v>
      </c>
      <c r="B67" s="99" t="s">
        <v>155</v>
      </c>
      <c r="C67" s="100"/>
      <c r="D67" s="100"/>
      <c r="E67" s="100"/>
      <c r="F67" s="100"/>
      <c r="G67" s="100"/>
      <c r="H67" s="100"/>
      <c r="I67" s="100"/>
      <c r="J67" s="71" t="s">
        <v>15</v>
      </c>
      <c r="K67" s="14">
        <v>4335.5</v>
      </c>
      <c r="L67" s="45">
        <f t="shared" si="14"/>
        <v>0.21107004190212586</v>
      </c>
      <c r="M67" s="12">
        <v>10981.13</v>
      </c>
    </row>
    <row r="68" spans="1:17" ht="35.25" customHeight="1" x14ac:dyDescent="0.2">
      <c r="A68" s="36" t="s">
        <v>35</v>
      </c>
      <c r="B68" s="101" t="s">
        <v>84</v>
      </c>
      <c r="C68" s="102"/>
      <c r="D68" s="102"/>
      <c r="E68" s="102"/>
      <c r="F68" s="102"/>
      <c r="G68" s="102"/>
      <c r="H68" s="102"/>
      <c r="I68" s="102"/>
      <c r="J68" s="37"/>
      <c r="K68" s="39">
        <v>4335.5</v>
      </c>
      <c r="L68" s="44">
        <f>SUM(M68/K68)/12</f>
        <v>0.14058163226079268</v>
      </c>
      <c r="M68" s="39">
        <f>SUM(M69)</f>
        <v>7313.9</v>
      </c>
    </row>
    <row r="69" spans="1:17" ht="24.75" x14ac:dyDescent="0.2">
      <c r="A69" s="13" t="s">
        <v>36</v>
      </c>
      <c r="B69" s="99" t="s">
        <v>148</v>
      </c>
      <c r="C69" s="100"/>
      <c r="D69" s="100"/>
      <c r="E69" s="100"/>
      <c r="F69" s="100"/>
      <c r="G69" s="100"/>
      <c r="H69" s="100"/>
      <c r="I69" s="100"/>
      <c r="J69" s="71" t="s">
        <v>15</v>
      </c>
      <c r="K69" s="14">
        <v>4335.5</v>
      </c>
      <c r="L69" s="45">
        <f>SUM(M69/K69)/12</f>
        <v>0.14058163226079268</v>
      </c>
      <c r="M69" s="12">
        <v>7313.9</v>
      </c>
    </row>
    <row r="70" spans="1:17" x14ac:dyDescent="0.2">
      <c r="A70" s="36" t="s">
        <v>37</v>
      </c>
      <c r="B70" s="101" t="s">
        <v>63</v>
      </c>
      <c r="C70" s="102"/>
      <c r="D70" s="102"/>
      <c r="E70" s="102"/>
      <c r="F70" s="102"/>
      <c r="G70" s="102"/>
      <c r="H70" s="102"/>
      <c r="I70" s="102"/>
      <c r="J70" s="37"/>
      <c r="K70" s="39">
        <v>4335.5</v>
      </c>
      <c r="L70" s="44">
        <f t="shared" ref="L70:L77" si="15">SUM(M70/K70)/12</f>
        <v>0.30305616422557952</v>
      </c>
      <c r="M70" s="39">
        <f>SUM(M71:M74)</f>
        <v>15766.800000000001</v>
      </c>
      <c r="P70" s="22"/>
      <c r="Q70" s="23"/>
    </row>
    <row r="71" spans="1:17" x14ac:dyDescent="0.2">
      <c r="A71" s="13" t="s">
        <v>38</v>
      </c>
      <c r="B71" s="97" t="s">
        <v>93</v>
      </c>
      <c r="C71" s="98"/>
      <c r="D71" s="98"/>
      <c r="E71" s="98"/>
      <c r="F71" s="98"/>
      <c r="G71" s="98"/>
      <c r="H71" s="98"/>
      <c r="I71" s="98"/>
      <c r="J71" s="29" t="s">
        <v>13</v>
      </c>
      <c r="K71" s="14">
        <v>4335.5</v>
      </c>
      <c r="L71" s="45">
        <f t="shared" si="15"/>
        <v>7.4688809441433135E-2</v>
      </c>
      <c r="M71" s="12">
        <v>3885.76</v>
      </c>
    </row>
    <row r="72" spans="1:17" ht="22.5" customHeight="1" x14ac:dyDescent="0.2">
      <c r="A72" s="13" t="s">
        <v>39</v>
      </c>
      <c r="B72" s="97" t="s">
        <v>97</v>
      </c>
      <c r="C72" s="98"/>
      <c r="D72" s="98"/>
      <c r="E72" s="98"/>
      <c r="F72" s="98"/>
      <c r="G72" s="98"/>
      <c r="H72" s="98"/>
      <c r="I72" s="98"/>
      <c r="J72" s="29" t="s">
        <v>13</v>
      </c>
      <c r="K72" s="14">
        <v>4335.5</v>
      </c>
      <c r="L72" s="45">
        <f t="shared" si="15"/>
        <v>1.4070464767616191E-2</v>
      </c>
      <c r="M72" s="12">
        <v>732.03</v>
      </c>
    </row>
    <row r="73" spans="1:17" ht="40.5" customHeight="1" x14ac:dyDescent="0.2">
      <c r="A73" s="13" t="s">
        <v>39</v>
      </c>
      <c r="B73" s="99" t="s">
        <v>147</v>
      </c>
      <c r="C73" s="100"/>
      <c r="D73" s="100"/>
      <c r="E73" s="100"/>
      <c r="F73" s="100"/>
      <c r="G73" s="100"/>
      <c r="H73" s="100"/>
      <c r="I73" s="100"/>
      <c r="J73" s="71" t="s">
        <v>15</v>
      </c>
      <c r="K73" s="14">
        <v>4335.5</v>
      </c>
      <c r="L73" s="45">
        <f t="shared" si="15"/>
        <v>0.19280475147041864</v>
      </c>
      <c r="M73" s="12">
        <v>10030.86</v>
      </c>
    </row>
    <row r="74" spans="1:17" ht="24.75" x14ac:dyDescent="0.2">
      <c r="A74" s="13" t="s">
        <v>40</v>
      </c>
      <c r="B74" s="99" t="s">
        <v>88</v>
      </c>
      <c r="C74" s="100"/>
      <c r="D74" s="100"/>
      <c r="E74" s="100"/>
      <c r="F74" s="100"/>
      <c r="G74" s="100"/>
      <c r="H74" s="100"/>
      <c r="I74" s="172"/>
      <c r="J74" s="71" t="s">
        <v>15</v>
      </c>
      <c r="K74" s="14">
        <v>4335.5</v>
      </c>
      <c r="L74" s="45">
        <f t="shared" si="15"/>
        <v>2.1492138546111563E-2</v>
      </c>
      <c r="M74" s="12">
        <v>1118.1500000000001</v>
      </c>
    </row>
    <row r="75" spans="1:17" x14ac:dyDescent="0.2">
      <c r="A75" s="36" t="s">
        <v>41</v>
      </c>
      <c r="B75" s="101" t="s">
        <v>64</v>
      </c>
      <c r="C75" s="102"/>
      <c r="D75" s="102"/>
      <c r="E75" s="102"/>
      <c r="F75" s="102"/>
      <c r="G75" s="102"/>
      <c r="H75" s="102"/>
      <c r="I75" s="102"/>
      <c r="J75" s="37"/>
      <c r="K75" s="39">
        <v>4335.5</v>
      </c>
      <c r="L75" s="44">
        <f t="shared" si="15"/>
        <v>0.4660325606427555</v>
      </c>
      <c r="M75" s="39">
        <f>SUM(M76:M80)</f>
        <v>24245.809999999998</v>
      </c>
      <c r="P75" s="22"/>
      <c r="Q75" s="22"/>
    </row>
    <row r="76" spans="1:17" x14ac:dyDescent="0.2">
      <c r="A76" s="13" t="s">
        <v>42</v>
      </c>
      <c r="B76" s="97" t="s">
        <v>89</v>
      </c>
      <c r="C76" s="98"/>
      <c r="D76" s="98"/>
      <c r="E76" s="98"/>
      <c r="F76" s="98"/>
      <c r="G76" s="98"/>
      <c r="H76" s="98"/>
      <c r="I76" s="98"/>
      <c r="J76" s="76">
        <v>2.3599999999999999E-2</v>
      </c>
      <c r="K76" s="14">
        <v>4335.5</v>
      </c>
      <c r="L76" s="45">
        <f t="shared" si="15"/>
        <v>0.16763810402491064</v>
      </c>
      <c r="M76" s="12">
        <v>8721.5400000000009</v>
      </c>
    </row>
    <row r="77" spans="1:17" x14ac:dyDescent="0.2">
      <c r="A77" s="13" t="s">
        <v>43</v>
      </c>
      <c r="B77" s="97" t="s">
        <v>90</v>
      </c>
      <c r="C77" s="98"/>
      <c r="D77" s="98"/>
      <c r="E77" s="98"/>
      <c r="F77" s="98"/>
      <c r="G77" s="98"/>
      <c r="H77" s="98"/>
      <c r="I77" s="98"/>
      <c r="J77" s="76">
        <v>2.9499999999999998E-2</v>
      </c>
      <c r="K77" s="14">
        <v>4335.5</v>
      </c>
      <c r="L77" s="45">
        <f t="shared" si="15"/>
        <v>6.2749010110329448E-2</v>
      </c>
      <c r="M77" s="12">
        <v>3264.58</v>
      </c>
    </row>
    <row r="78" spans="1:17" x14ac:dyDescent="0.2">
      <c r="A78" s="13" t="s">
        <v>44</v>
      </c>
      <c r="B78" s="97" t="s">
        <v>91</v>
      </c>
      <c r="C78" s="98"/>
      <c r="D78" s="98"/>
      <c r="E78" s="98"/>
      <c r="F78" s="98"/>
      <c r="G78" s="98"/>
      <c r="H78" s="98"/>
      <c r="I78" s="98"/>
      <c r="J78" s="76">
        <v>0.02</v>
      </c>
      <c r="K78" s="14">
        <v>4335.5</v>
      </c>
      <c r="L78" s="45">
        <f t="shared" ref="L78:L84" si="16">SUM(M78/K78)/12</f>
        <v>9.9460654288240483E-2</v>
      </c>
      <c r="M78" s="12">
        <v>5174.54</v>
      </c>
    </row>
    <row r="79" spans="1:17" x14ac:dyDescent="0.2">
      <c r="A79" s="13" t="s">
        <v>45</v>
      </c>
      <c r="B79" s="97" t="s">
        <v>124</v>
      </c>
      <c r="C79" s="98"/>
      <c r="D79" s="98"/>
      <c r="E79" s="98"/>
      <c r="F79" s="98"/>
      <c r="G79" s="98"/>
      <c r="H79" s="98"/>
      <c r="I79" s="121"/>
      <c r="J79" s="76">
        <v>1.4999999999999999E-2</v>
      </c>
      <c r="K79" s="14">
        <v>4335.5</v>
      </c>
      <c r="L79" s="45">
        <f t="shared" si="16"/>
        <v>0</v>
      </c>
      <c r="M79" s="12">
        <v>0</v>
      </c>
    </row>
    <row r="80" spans="1:17" ht="24.75" x14ac:dyDescent="0.2">
      <c r="A80" s="13" t="s">
        <v>87</v>
      </c>
      <c r="B80" s="97" t="s">
        <v>146</v>
      </c>
      <c r="C80" s="98"/>
      <c r="D80" s="98"/>
      <c r="E80" s="98"/>
      <c r="F80" s="98"/>
      <c r="G80" s="98"/>
      <c r="H80" s="98"/>
      <c r="I80" s="121"/>
      <c r="J80" s="71" t="s">
        <v>15</v>
      </c>
      <c r="K80" s="14">
        <v>4335.5</v>
      </c>
      <c r="L80" s="45">
        <f t="shared" si="16"/>
        <v>0.13618479221927496</v>
      </c>
      <c r="M80" s="12">
        <v>7085.15</v>
      </c>
    </row>
    <row r="81" spans="1:17" ht="37.5" customHeight="1" x14ac:dyDescent="0.2">
      <c r="A81" s="36" t="s">
        <v>46</v>
      </c>
      <c r="B81" s="101" t="s">
        <v>144</v>
      </c>
      <c r="C81" s="102"/>
      <c r="D81" s="102"/>
      <c r="E81" s="102"/>
      <c r="F81" s="102"/>
      <c r="G81" s="102"/>
      <c r="H81" s="102"/>
      <c r="I81" s="102"/>
      <c r="J81" s="77">
        <v>0.2</v>
      </c>
      <c r="K81" s="39">
        <v>4335.5</v>
      </c>
      <c r="L81" s="44">
        <f t="shared" si="16"/>
        <v>1.0421829469880446</v>
      </c>
      <c r="M81" s="39">
        <f>SUM(C9*20%)</f>
        <v>54220.610000000015</v>
      </c>
      <c r="Q81" s="22"/>
    </row>
    <row r="82" spans="1:17" x14ac:dyDescent="0.2">
      <c r="A82" s="36" t="s">
        <v>47</v>
      </c>
      <c r="B82" s="101" t="s">
        <v>113</v>
      </c>
      <c r="C82" s="102"/>
      <c r="D82" s="102"/>
      <c r="E82" s="102"/>
      <c r="F82" s="102"/>
      <c r="G82" s="102"/>
      <c r="H82" s="102"/>
      <c r="I82" s="102"/>
      <c r="J82" s="37"/>
      <c r="K82" s="39">
        <v>4335.5</v>
      </c>
      <c r="L82" s="44">
        <f t="shared" si="16"/>
        <v>4.4161573059624037E-2</v>
      </c>
      <c r="M82" s="39">
        <f>SUM(M83:M84)</f>
        <v>2297.5500000000002</v>
      </c>
      <c r="O82" s="78"/>
      <c r="P82" s="22"/>
      <c r="Q82" s="22"/>
    </row>
    <row r="83" spans="1:17" ht="19.5" x14ac:dyDescent="0.2">
      <c r="A83" s="34" t="s">
        <v>48</v>
      </c>
      <c r="B83" s="97" t="s">
        <v>101</v>
      </c>
      <c r="C83" s="98"/>
      <c r="D83" s="98"/>
      <c r="E83" s="98"/>
      <c r="F83" s="98"/>
      <c r="G83" s="98"/>
      <c r="H83" s="98"/>
      <c r="I83" s="98"/>
      <c r="J83" s="32" t="s">
        <v>50</v>
      </c>
      <c r="K83" s="11">
        <v>4335.5</v>
      </c>
      <c r="L83" s="45">
        <f t="shared" si="16"/>
        <v>0</v>
      </c>
      <c r="M83" s="12">
        <v>0</v>
      </c>
      <c r="O83" s="78"/>
    </row>
    <row r="84" spans="1:17" ht="19.5" x14ac:dyDescent="0.2">
      <c r="A84" s="13" t="s">
        <v>49</v>
      </c>
      <c r="B84" s="97" t="s">
        <v>102</v>
      </c>
      <c r="C84" s="98"/>
      <c r="D84" s="98"/>
      <c r="E84" s="98"/>
      <c r="F84" s="98"/>
      <c r="G84" s="98"/>
      <c r="H84" s="98"/>
      <c r="I84" s="98"/>
      <c r="J84" s="32" t="s">
        <v>50</v>
      </c>
      <c r="K84" s="11">
        <v>4335.5</v>
      </c>
      <c r="L84" s="45">
        <f t="shared" si="16"/>
        <v>4.4161573059624037E-2</v>
      </c>
      <c r="M84" s="12">
        <v>2297.5500000000002</v>
      </c>
      <c r="O84" s="78"/>
    </row>
    <row r="85" spans="1:17" s="25" customFormat="1" x14ac:dyDescent="0.2">
      <c r="A85" s="24"/>
      <c r="B85" s="111" t="s">
        <v>51</v>
      </c>
      <c r="C85" s="112"/>
      <c r="D85" s="112"/>
      <c r="E85" s="112"/>
      <c r="F85" s="112"/>
      <c r="G85" s="112"/>
      <c r="H85" s="112"/>
      <c r="I85" s="112"/>
      <c r="J85" s="37"/>
      <c r="K85" s="41">
        <v>4335.5</v>
      </c>
      <c r="L85" s="44">
        <f>SUM(L36,L41,L45,L47,L56,L59,L60,L63,L66,L68,L70,L75,L81,L82)</f>
        <v>8.2036921923653559</v>
      </c>
      <c r="M85" s="39">
        <f>SUM(M36,M41,M45,M47,M56,M59,M60,M63,M66,M68,M70,M75,M81,M82)</f>
        <v>426805.29</v>
      </c>
      <c r="P85" s="26"/>
      <c r="Q85" s="27"/>
    </row>
    <row r="86" spans="1:17" ht="15" x14ac:dyDescent="0.2">
      <c r="A86" s="116" t="s">
        <v>52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8"/>
    </row>
    <row r="87" spans="1:17" x14ac:dyDescent="0.2">
      <c r="A87" s="13">
        <v>1</v>
      </c>
      <c r="B87" s="119" t="s">
        <v>114</v>
      </c>
      <c r="C87" s="120"/>
      <c r="D87" s="120"/>
      <c r="E87" s="120"/>
      <c r="F87" s="120"/>
      <c r="G87" s="120"/>
      <c r="H87" s="120"/>
      <c r="I87" s="120"/>
      <c r="J87" s="32" t="s">
        <v>94</v>
      </c>
      <c r="K87" s="28">
        <v>4335.5</v>
      </c>
      <c r="L87" s="45">
        <f t="shared" ref="L87" si="17">SUM(M87/K87)/12</f>
        <v>3.8442317302887018E-2</v>
      </c>
      <c r="M87" s="12">
        <v>2000</v>
      </c>
      <c r="N87" s="6"/>
    </row>
    <row r="88" spans="1:17" x14ac:dyDescent="0.2">
      <c r="A88" s="13">
        <v>2</v>
      </c>
      <c r="B88" s="122" t="s">
        <v>153</v>
      </c>
      <c r="C88" s="123"/>
      <c r="D88" s="123"/>
      <c r="E88" s="123"/>
      <c r="F88" s="123"/>
      <c r="G88" s="123"/>
      <c r="H88" s="123"/>
      <c r="I88" s="124"/>
      <c r="J88" s="32"/>
      <c r="K88" s="28">
        <v>4335.5</v>
      </c>
      <c r="L88" s="45">
        <f t="shared" ref="L88" si="18">SUM(M88/K88)/12</f>
        <v>4.8313535539922348E-2</v>
      </c>
      <c r="M88" s="12">
        <v>2513.56</v>
      </c>
      <c r="N88" s="6"/>
    </row>
    <row r="89" spans="1:17" x14ac:dyDescent="0.2">
      <c r="A89" s="13">
        <v>3</v>
      </c>
      <c r="B89" s="97" t="s">
        <v>154</v>
      </c>
      <c r="C89" s="98"/>
      <c r="D89" s="98"/>
      <c r="E89" s="98"/>
      <c r="F89" s="98"/>
      <c r="G89" s="98"/>
      <c r="H89" s="98"/>
      <c r="I89" s="121"/>
      <c r="J89" s="71"/>
      <c r="K89" s="14">
        <v>4335.5</v>
      </c>
      <c r="L89" s="45">
        <f t="shared" ref="L89" si="19">SUM(M89/K89)/12</f>
        <v>0.22365125129742822</v>
      </c>
      <c r="M89" s="12">
        <v>11635.68</v>
      </c>
      <c r="N89" s="6"/>
    </row>
    <row r="90" spans="1:17" x14ac:dyDescent="0.2">
      <c r="A90" s="90"/>
      <c r="B90" s="111" t="s">
        <v>53</v>
      </c>
      <c r="C90" s="112"/>
      <c r="D90" s="112"/>
      <c r="E90" s="112"/>
      <c r="F90" s="112"/>
      <c r="G90" s="112"/>
      <c r="H90" s="112"/>
      <c r="I90" s="112"/>
      <c r="J90" s="37"/>
      <c r="K90" s="41">
        <v>4335.5</v>
      </c>
      <c r="L90" s="44">
        <f>SUM(L87:L89)</f>
        <v>0.31040710414023759</v>
      </c>
      <c r="M90" s="39">
        <f>SUM(M87:M89)</f>
        <v>16149.24</v>
      </c>
    </row>
    <row r="91" spans="1:17" ht="15" x14ac:dyDescent="0.2">
      <c r="A91" s="116" t="s">
        <v>54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8"/>
    </row>
    <row r="92" spans="1:17" x14ac:dyDescent="0.2">
      <c r="A92" s="13">
        <v>1</v>
      </c>
      <c r="B92" s="178"/>
      <c r="C92" s="120"/>
      <c r="D92" s="120"/>
      <c r="E92" s="120"/>
      <c r="F92" s="120"/>
      <c r="G92" s="120"/>
      <c r="H92" s="120"/>
      <c r="I92" s="120"/>
      <c r="J92" s="32"/>
      <c r="K92" s="28">
        <v>4335.5</v>
      </c>
      <c r="L92" s="45">
        <f>SUM(M92/K92)/12</f>
        <v>0</v>
      </c>
      <c r="M92" s="12">
        <v>0</v>
      </c>
    </row>
    <row r="93" spans="1:17" x14ac:dyDescent="0.2">
      <c r="A93" s="90"/>
      <c r="B93" s="111" t="s">
        <v>55</v>
      </c>
      <c r="C93" s="112"/>
      <c r="D93" s="112"/>
      <c r="E93" s="112"/>
      <c r="F93" s="112"/>
      <c r="G93" s="112"/>
      <c r="H93" s="112"/>
      <c r="I93" s="112"/>
      <c r="J93" s="37"/>
      <c r="K93" s="41">
        <v>4335.5</v>
      </c>
      <c r="L93" s="44">
        <v>0</v>
      </c>
      <c r="M93" s="39">
        <v>0</v>
      </c>
    </row>
    <row r="96" spans="1:17" x14ac:dyDescent="0.2">
      <c r="B96" s="1" t="s">
        <v>115</v>
      </c>
      <c r="C96" s="1" t="s">
        <v>116</v>
      </c>
      <c r="J96" s="1" t="s">
        <v>120</v>
      </c>
      <c r="K96" s="33" t="s">
        <v>145</v>
      </c>
      <c r="L96" s="1"/>
      <c r="M96" s="46"/>
      <c r="N96" s="3"/>
    </row>
    <row r="98" spans="2:3" x14ac:dyDescent="0.2">
      <c r="B98" s="1" t="s">
        <v>117</v>
      </c>
    </row>
    <row r="100" spans="2:3" x14ac:dyDescent="0.2">
      <c r="B100" s="1" t="s">
        <v>118</v>
      </c>
      <c r="C100" s="1" t="s">
        <v>121</v>
      </c>
    </row>
    <row r="104" spans="2:3" x14ac:dyDescent="0.2">
      <c r="B104" s="1" t="s">
        <v>119</v>
      </c>
      <c r="C104" s="1" t="s">
        <v>121</v>
      </c>
    </row>
  </sheetData>
  <mergeCells count="168">
    <mergeCell ref="G18:H18"/>
    <mergeCell ref="A16:B16"/>
    <mergeCell ref="C16:D16"/>
    <mergeCell ref="E16:F16"/>
    <mergeCell ref="G16:H16"/>
    <mergeCell ref="A14:B14"/>
    <mergeCell ref="C14:D14"/>
    <mergeCell ref="E14:F14"/>
    <mergeCell ref="G14:H14"/>
    <mergeCell ref="C15:D15"/>
    <mergeCell ref="E15:F15"/>
    <mergeCell ref="G15:H15"/>
    <mergeCell ref="B80:I80"/>
    <mergeCell ref="B81:I81"/>
    <mergeCell ref="B75:I75"/>
    <mergeCell ref="B76:I76"/>
    <mergeCell ref="B77:I77"/>
    <mergeCell ref="B70:I70"/>
    <mergeCell ref="B71:I71"/>
    <mergeCell ref="B72:I72"/>
    <mergeCell ref="B73:I73"/>
    <mergeCell ref="B79:I79"/>
    <mergeCell ref="B54:I54"/>
    <mergeCell ref="A12:B12"/>
    <mergeCell ref="A13:B13"/>
    <mergeCell ref="C12:D12"/>
    <mergeCell ref="C13:D13"/>
    <mergeCell ref="E12:F12"/>
    <mergeCell ref="E13:F13"/>
    <mergeCell ref="A17:B17"/>
    <mergeCell ref="C17:D17"/>
    <mergeCell ref="E17:F17"/>
    <mergeCell ref="B78:I78"/>
    <mergeCell ref="G12:H12"/>
    <mergeCell ref="G13:H13"/>
    <mergeCell ref="A20:B20"/>
    <mergeCell ref="A21:B21"/>
    <mergeCell ref="C20:D20"/>
    <mergeCell ref="C21:D21"/>
    <mergeCell ref="E20:F20"/>
    <mergeCell ref="E21:F21"/>
    <mergeCell ref="G17:H17"/>
    <mergeCell ref="A18:B18"/>
    <mergeCell ref="C18:D18"/>
    <mergeCell ref="E18:F18"/>
    <mergeCell ref="A91:M91"/>
    <mergeCell ref="B92:I92"/>
    <mergeCell ref="B93:I93"/>
    <mergeCell ref="B90:I90"/>
    <mergeCell ref="B82:I82"/>
    <mergeCell ref="B83:I83"/>
    <mergeCell ref="B84:I84"/>
    <mergeCell ref="B85:I85"/>
    <mergeCell ref="A86:M86"/>
    <mergeCell ref="B87:I87"/>
    <mergeCell ref="B89:I89"/>
    <mergeCell ref="B88:I88"/>
    <mergeCell ref="B74:I74"/>
    <mergeCell ref="B65:I65"/>
    <mergeCell ref="B66:I66"/>
    <mergeCell ref="B67:I67"/>
    <mergeCell ref="B68:I68"/>
    <mergeCell ref="B69:I69"/>
    <mergeCell ref="B62:I62"/>
    <mergeCell ref="B63:I63"/>
    <mergeCell ref="B64:I64"/>
    <mergeCell ref="B58:I58"/>
    <mergeCell ref="B59:I59"/>
    <mergeCell ref="B60:I60"/>
    <mergeCell ref="B61:I61"/>
    <mergeCell ref="B56:I56"/>
    <mergeCell ref="B57:I57"/>
    <mergeCell ref="B45:I45"/>
    <mergeCell ref="B46:I46"/>
    <mergeCell ref="B47:I47"/>
    <mergeCell ref="B48:I48"/>
    <mergeCell ref="B51:I51"/>
    <mergeCell ref="B53:I53"/>
    <mergeCell ref="B55:I55"/>
    <mergeCell ref="B52:I52"/>
    <mergeCell ref="B43:I43"/>
    <mergeCell ref="B44:I44"/>
    <mergeCell ref="B38:I38"/>
    <mergeCell ref="B39:I39"/>
    <mergeCell ref="B40:I40"/>
    <mergeCell ref="B41:I41"/>
    <mergeCell ref="B42:I42"/>
    <mergeCell ref="B49:I49"/>
    <mergeCell ref="B50:I50"/>
    <mergeCell ref="A32:M32"/>
    <mergeCell ref="B33:I33"/>
    <mergeCell ref="B34:I34"/>
    <mergeCell ref="A35:M35"/>
    <mergeCell ref="B36:I36"/>
    <mergeCell ref="B37:I37"/>
    <mergeCell ref="J29:M29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2:B22"/>
    <mergeCell ref="C22:D22"/>
    <mergeCell ref="E22:F22"/>
    <mergeCell ref="G22:H22"/>
    <mergeCell ref="A19:B19"/>
    <mergeCell ref="C19:D19"/>
    <mergeCell ref="E19:F19"/>
    <mergeCell ref="G19:H19"/>
    <mergeCell ref="A25:B25"/>
    <mergeCell ref="C25:D25"/>
    <mergeCell ref="E25:F25"/>
    <mergeCell ref="G25:H25"/>
    <mergeCell ref="A23:B23"/>
    <mergeCell ref="C23:D23"/>
    <mergeCell ref="E23:F23"/>
    <mergeCell ref="G23:H23"/>
    <mergeCell ref="A24:B24"/>
    <mergeCell ref="C24:D24"/>
    <mergeCell ref="E24:F24"/>
    <mergeCell ref="G24:H24"/>
    <mergeCell ref="G20:H20"/>
    <mergeCell ref="G21:H21"/>
    <mergeCell ref="A15:B15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2013-05-06T11:27:40Z</cp:lastPrinted>
  <dcterms:created xsi:type="dcterms:W3CDTF">2013-03-13T12:21:07Z</dcterms:created>
  <dcterms:modified xsi:type="dcterms:W3CDTF">2013-06-27T01:02:28Z</dcterms:modified>
</cp:coreProperties>
</file>