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20" windowHeight="9090"/>
  </bookViews>
  <sheets>
    <sheet name="2012" sheetId="2" r:id="rId1"/>
  </sheets>
  <definedNames>
    <definedName name="_xlnm.Print_Area" localSheetId="0">'2012'!$A$1:$O$115</definedName>
  </definedNames>
  <calcPr calcId="144525"/>
</workbook>
</file>

<file path=xl/calcChain.xml><?xml version="1.0" encoding="utf-8"?>
<calcChain xmlns="http://schemas.openxmlformats.org/spreadsheetml/2006/main">
  <c r="G39" i="2" l="1"/>
  <c r="M101" i="2"/>
  <c r="L94" i="2"/>
  <c r="L100" i="2" l="1"/>
  <c r="L89" i="2" l="1"/>
  <c r="M55" i="2"/>
  <c r="L58" i="2"/>
  <c r="C28" i="2"/>
  <c r="C16" i="2"/>
  <c r="I11" i="2"/>
  <c r="C24" i="2"/>
  <c r="E23" i="2"/>
  <c r="G23" i="2"/>
  <c r="I23" i="2"/>
  <c r="E17" i="2"/>
  <c r="G17" i="2"/>
  <c r="I17" i="2"/>
  <c r="C25" i="2"/>
  <c r="C26" i="2"/>
  <c r="C27" i="2"/>
  <c r="C13" i="2"/>
  <c r="C14" i="2"/>
  <c r="C15" i="2"/>
  <c r="C12" i="2"/>
  <c r="E11" i="2"/>
  <c r="G11" i="2"/>
  <c r="E29" i="2"/>
  <c r="G29" i="2"/>
  <c r="I29" i="2"/>
  <c r="C32" i="2"/>
  <c r="C20" i="2"/>
  <c r="E21" i="2"/>
  <c r="G21" i="2"/>
  <c r="J21" i="2"/>
  <c r="K21" i="2"/>
  <c r="L21" i="2"/>
  <c r="M21" i="2"/>
  <c r="N21" i="2"/>
  <c r="G33" i="2"/>
  <c r="L99" i="2"/>
  <c r="L98" i="2"/>
  <c r="L97" i="2"/>
  <c r="I21" i="2" l="1"/>
  <c r="I9" i="2"/>
  <c r="M75" i="2"/>
  <c r="L93" i="2"/>
  <c r="L95" i="2"/>
  <c r="L96" i="2"/>
  <c r="C31" i="2"/>
  <c r="C30" i="2"/>
  <c r="C21" i="2"/>
  <c r="C29" i="2"/>
  <c r="C17" i="2"/>
  <c r="C18" i="2"/>
  <c r="L47" i="2" l="1"/>
  <c r="L67" i="2" l="1"/>
  <c r="L63" i="2"/>
  <c r="L51" i="2"/>
  <c r="L46" i="2"/>
  <c r="C8" i="2"/>
  <c r="C23" i="2"/>
  <c r="C22" i="2"/>
  <c r="G34" i="2"/>
  <c r="C19" i="2"/>
  <c r="C11" i="2"/>
  <c r="C10" i="2"/>
  <c r="N9" i="2"/>
  <c r="N33" i="2" s="1"/>
  <c r="M9" i="2"/>
  <c r="M33" i="2" s="1"/>
  <c r="L9" i="2"/>
  <c r="L33" i="2" s="1"/>
  <c r="K9" i="2"/>
  <c r="K33" i="2" s="1"/>
  <c r="J9" i="2"/>
  <c r="J33" i="2" s="1"/>
  <c r="G9" i="2"/>
  <c r="E9" i="2"/>
  <c r="C9" i="2"/>
  <c r="M85" i="2" s="1"/>
  <c r="M45" i="2"/>
  <c r="M44" i="2" s="1"/>
  <c r="M66" i="2"/>
  <c r="M62" i="2"/>
  <c r="G36" i="2" l="1"/>
  <c r="G35" i="2"/>
  <c r="J34" i="2"/>
  <c r="L34" i="2"/>
  <c r="M34" i="2"/>
  <c r="N34" i="2"/>
  <c r="L103" i="2"/>
  <c r="L92" i="2"/>
  <c r="L101" i="2" s="1"/>
  <c r="E39" i="2" s="1"/>
  <c r="L88" i="2"/>
  <c r="L87" i="2"/>
  <c r="M86" i="2"/>
  <c r="L86" i="2"/>
  <c r="L84" i="2"/>
  <c r="L83" i="2"/>
  <c r="L82" i="2"/>
  <c r="L81" i="2"/>
  <c r="M80" i="2"/>
  <c r="L80" i="2"/>
  <c r="L79" i="2"/>
  <c r="L78" i="2"/>
  <c r="L77" i="2"/>
  <c r="L76" i="2"/>
  <c r="L75" i="2"/>
  <c r="L74" i="2"/>
  <c r="M73" i="2"/>
  <c r="L73" i="2"/>
  <c r="L72" i="2"/>
  <c r="M71" i="2"/>
  <c r="L71" i="2"/>
  <c r="L70" i="2"/>
  <c r="L69" i="2"/>
  <c r="M68" i="2"/>
  <c r="L68" i="2"/>
  <c r="L66" i="2"/>
  <c r="M65" i="2"/>
  <c r="L65" i="2"/>
  <c r="L64" i="2"/>
  <c r="L62" i="2"/>
  <c r="M61" i="2"/>
  <c r="L61" i="2"/>
  <c r="L60" i="2"/>
  <c r="L59" i="2"/>
  <c r="L57" i="2"/>
  <c r="L56" i="2"/>
  <c r="L55" i="2"/>
  <c r="L54" i="2"/>
  <c r="M53" i="2"/>
  <c r="L53" i="2"/>
  <c r="L52" i="2"/>
  <c r="M50" i="2"/>
  <c r="M49" i="2" s="1"/>
  <c r="L50" i="2"/>
  <c r="L49" i="2"/>
  <c r="L48" i="2"/>
  <c r="L45" i="2"/>
  <c r="L44" i="2"/>
  <c r="E33" i="2"/>
  <c r="E34" i="2" s="1"/>
  <c r="E35" i="2" s="1"/>
  <c r="L85" i="2"/>
  <c r="M90" i="2" l="1"/>
  <c r="N37" i="2"/>
  <c r="I33" i="2"/>
  <c r="L90" i="2"/>
  <c r="C39" i="2" s="1"/>
  <c r="I39" i="2" s="1"/>
  <c r="C33" i="2" l="1"/>
  <c r="I34" i="2"/>
  <c r="C34" i="2" s="1"/>
  <c r="C35" i="2" s="1"/>
  <c r="E36" i="2" s="1"/>
  <c r="G37" i="2" s="1"/>
</calcChain>
</file>

<file path=xl/sharedStrings.xml><?xml version="1.0" encoding="utf-8"?>
<sst xmlns="http://schemas.openxmlformats.org/spreadsheetml/2006/main" count="197" uniqueCount="160">
  <si>
    <t>Отчет</t>
  </si>
  <si>
    <t>Содержание</t>
  </si>
  <si>
    <t>Тек. ремонт</t>
  </si>
  <si>
    <t>Кап. ремонт</t>
  </si>
  <si>
    <t>ООО "Новые Телесистемы-ТВ"</t>
  </si>
  <si>
    <t>ОАО "ВымпелКом"</t>
  </si>
  <si>
    <t>Тариф</t>
  </si>
  <si>
    <t>№</t>
  </si>
  <si>
    <t>Статья расходов</t>
  </si>
  <si>
    <t>Расшифровка затрат</t>
  </si>
  <si>
    <t>Тариф по факту, руб./м2</t>
  </si>
  <si>
    <t>Сумма, руб.</t>
  </si>
  <si>
    <t>1.</t>
  </si>
  <si>
    <t>1.1.</t>
  </si>
  <si>
    <t>Согласно тарифа</t>
  </si>
  <si>
    <t>1.2.</t>
  </si>
  <si>
    <t>Пропорционально площади МКД от всего фонда обслуживания</t>
  </si>
  <si>
    <t>Согласно Акта</t>
  </si>
  <si>
    <t>2.</t>
  </si>
  <si>
    <t>2.1.</t>
  </si>
  <si>
    <t>2.2.</t>
  </si>
  <si>
    <t>3.</t>
  </si>
  <si>
    <t>3.1.</t>
  </si>
  <si>
    <t>4.</t>
  </si>
  <si>
    <t>4.2.</t>
  </si>
  <si>
    <t>5.</t>
  </si>
  <si>
    <t>5.1.</t>
  </si>
  <si>
    <t>6.</t>
  </si>
  <si>
    <t>Сброс снега с крыш и скол наледи.</t>
  </si>
  <si>
    <t>7.</t>
  </si>
  <si>
    <t>7.1.</t>
  </si>
  <si>
    <t>8.</t>
  </si>
  <si>
    <t>8.1.</t>
  </si>
  <si>
    <t>8.2.</t>
  </si>
  <si>
    <t>Заработная плата ночного диспетчера с налогами - 3 чел.</t>
  </si>
  <si>
    <t>9.</t>
  </si>
  <si>
    <t>9.1.</t>
  </si>
  <si>
    <t>10.</t>
  </si>
  <si>
    <t>10.1.</t>
  </si>
  <si>
    <t>Заработная плата паспортиста с налогами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</si>
  <si>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</si>
  <si>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</si>
  <si>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</si>
  <si>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</si>
  <si>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</si>
  <si>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</si>
  <si>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</si>
  <si>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</si>
  <si>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13.</t>
  </si>
  <si>
    <t>14.</t>
  </si>
  <si>
    <t>14.1.</t>
  </si>
  <si>
    <t>14.2.</t>
  </si>
  <si>
    <t>По приборам сверх тарифа</t>
  </si>
  <si>
    <t>Итого расходов на содержание</t>
  </si>
  <si>
    <t>Текущий ремонт</t>
  </si>
  <si>
    <t>Итого расходов на текущий ремонт</t>
  </si>
  <si>
    <t>Капитальный ремонт</t>
  </si>
  <si>
    <t xml:space="preserve">Итого расходов на капитальный ремонт </t>
  </si>
  <si>
    <t>Баланс на начало года</t>
  </si>
  <si>
    <r>
      <t xml:space="preserve">Услуги по обслуживанию  систем отопления, водоснабжения и водоотведения, электроснабжения.  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испытаний. Выполнение работ по заявкам населения.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</si>
  <si>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обслуживанию конструктивных элементов. Подготовка общего имущества в многоквартирном доме к эксплуатации в осенне-зимний и весенне-летний периоды. Ремонт доводчиков. </t>
    </r>
    <r>
      <rPr>
        <b/>
        <u/>
        <sz val="8"/>
        <rFont val="Arial"/>
        <family val="2"/>
        <charset val="204"/>
      </rPr>
      <t>В том числе:</t>
    </r>
  </si>
  <si>
    <r>
      <t xml:space="preserve">Дератизация подвальных помещений. Комплексные меры по уничтожению грызунов (крыс, мышей, полёвок и др.).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</si>
  <si>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придомовой территории. Работа дворника по уборке прилегающей к дому территории от мусора и снега. Сезонная косьба травы. </t>
    </r>
    <r>
      <rPr>
        <b/>
        <u/>
        <sz val="8"/>
        <rFont val="Arial"/>
        <family val="2"/>
        <charset val="204"/>
      </rPr>
      <t>В том числе:</t>
    </r>
  </si>
  <si>
    <r>
      <t xml:space="preserve">Уборка лестничных клеток. Работа уборщика подъездов, в том числе подметание и мойка пола, лифтовых кабин при их наличии.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</si>
  <si>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Технический надзор. Технические осмотры, планирование, расчет стоимости работ (калькуляций, смет), их приемка и учет, ведение документации. </t>
    </r>
    <r>
      <rPr>
        <b/>
        <u/>
        <sz val="8"/>
        <rFont val="Arial"/>
        <family val="2"/>
        <charset val="204"/>
      </rPr>
      <t>В том числе:</t>
    </r>
  </si>
  <si>
    <r>
      <t xml:space="preserve">Расчет и начисления оплаты по услугам, кассовое обслуживание.  </t>
    </r>
    <r>
      <rPr>
        <b/>
        <u/>
        <sz val="8"/>
        <rFont val="Arial"/>
        <family val="2"/>
        <charset val="204"/>
      </rPr>
      <t>В том числе:</t>
    </r>
  </si>
  <si>
    <r>
      <t xml:space="preserve">Услуги по сбору платежей  (Договор на прием платежей от населения). </t>
    </r>
    <r>
      <rPr>
        <b/>
        <u/>
        <sz val="8"/>
        <rFont val="Arial"/>
        <family val="2"/>
        <charset val="204"/>
      </rPr>
      <t>В том числе:</t>
    </r>
  </si>
  <si>
    <t>Фактический тариф</t>
  </si>
  <si>
    <t>0,5 часа</t>
  </si>
  <si>
    <r>
      <t xml:space="preserve">Транспортные услуги. </t>
    </r>
    <r>
      <rPr>
        <b/>
        <u/>
        <sz val="8"/>
        <rFont val="Arial"/>
        <family val="2"/>
        <charset val="204"/>
      </rPr>
      <t>В том числе:</t>
    </r>
  </si>
  <si>
    <t>1 час</t>
  </si>
  <si>
    <t>Начислено:</t>
  </si>
  <si>
    <t>Баланс на конец года</t>
  </si>
  <si>
    <t>Оплачено:</t>
  </si>
  <si>
    <t>-по жилым помещениям</t>
  </si>
  <si>
    <t>-по нежилым помещениям</t>
  </si>
  <si>
    <t>-провайдеры</t>
  </si>
  <si>
    <t>Затрачено:</t>
  </si>
  <si>
    <t>Взаимозачет средств по статьям</t>
  </si>
  <si>
    <t>Итого баланс</t>
  </si>
  <si>
    <t>Содержание МКД</t>
  </si>
  <si>
    <t>Приборы учета</t>
  </si>
  <si>
    <t>Лифт</t>
  </si>
  <si>
    <t>Вывоз ТБО</t>
  </si>
  <si>
    <t>Антенна</t>
  </si>
  <si>
    <t>Домофон</t>
  </si>
  <si>
    <r>
      <t xml:space="preserve">Паспортный стол. Прием документов на постановку на регистрационный учет по месту жительства (снятие с регистрационного учета), на получение и обмен паспортов, выдача справок о составе семьи, оформление документов в органах ФМС и др. </t>
    </r>
    <r>
      <rPr>
        <b/>
        <u/>
        <sz val="8"/>
        <rFont val="Arial"/>
        <family val="2"/>
        <charset val="204"/>
      </rPr>
      <t>В том числе:</t>
    </r>
  </si>
  <si>
    <t>Дополнительные сборы:</t>
  </si>
  <si>
    <t>Задолженность по дополнительным сборам:</t>
  </si>
  <si>
    <t>Работа Мастера, слесарей-сантехников, электрогазосварщика, электриков. Списание материалов и инструментов. Доставка материалов и инструментов. Спецодежда.</t>
  </si>
  <si>
    <t>Работа Мастера, плотников, кровельщика-жестянщика. Списание материалов и инструментов. Доставка материалов и инструментов. Спецодежда.</t>
  </si>
  <si>
    <t>Работа дворника, газонокосильщиков, мастера по благоустройству</t>
  </si>
  <si>
    <t>Работа уборщиц лестничных клеток, мастера по благоустройству</t>
  </si>
  <si>
    <t>Заработная плата кассира с налогами</t>
  </si>
  <si>
    <t>Заработная плата бухгалтера по начислениям с налогами</t>
  </si>
  <si>
    <t>12.5.</t>
  </si>
  <si>
    <t>Доставка квитанций</t>
  </si>
  <si>
    <t>Договор № 418 на оказание услуг по приему платежей от населения от 16.11.05г. с ФГУП "Почта России"</t>
  </si>
  <si>
    <t>Договор № 28 по приему платежей от населения от 23.07.08г. с ЗАО "Томсктелеком"</t>
  </si>
  <si>
    <t>Договор № БЦ-8616-К-078/09 по приему платежей от населения от 03.07.09г. с ОАО "Сбербанк России"</t>
  </si>
  <si>
    <t>Наименование:</t>
  </si>
  <si>
    <t>Печать и обработка квитанций, согласно договора № 02/11 от 01.10.05г. с УМП "ЕРКЦ г. Томск"</t>
  </si>
  <si>
    <t>ООО "Спектр СБ"</t>
  </si>
  <si>
    <t xml:space="preserve"> по затратам на содержание и ремонт общего имущества МКД в 2012 г.</t>
  </si>
  <si>
    <t>январь-декабрь 2012 г.</t>
  </si>
  <si>
    <t>Программное обеспечение и сервисное обслуживание по ведению и выгрузке данных, согласно договора № 02/11 от 01.10.05г. с УМП "ЕРКЦ г. Томск"</t>
  </si>
  <si>
    <t>Аварийное обслуживание жилых домов, согласно договора на аварийное обслуживание</t>
  </si>
  <si>
    <t>1.3.</t>
  </si>
  <si>
    <t>Опрессовка систем теплоснабжения и горячего водоснабжения</t>
  </si>
  <si>
    <t>Договор № 918 от 01.02.09г. с ОАО "ТГК-11", согласно договора и платежных поручений. За начало 2012 г.</t>
  </si>
  <si>
    <t>Договор № 918 от 01.02.09г. с ОАО "ТГК-11", согласно договора и платежных поручений. За конец 2012 г.</t>
  </si>
  <si>
    <r>
      <t xml:space="preserve">Аварийно-диспетчерское обслуживание. Прием заявок населения, устранение аварий, выполнение заявок населения.  </t>
    </r>
    <r>
      <rPr>
        <b/>
        <u/>
        <sz val="8"/>
        <rFont val="Arial"/>
        <family val="2"/>
        <charset val="204"/>
      </rPr>
      <t>В том числе:</t>
    </r>
  </si>
  <si>
    <t>Зачет средств в содержание по задолженности по дополнит. сборам</t>
  </si>
  <si>
    <t>Заработная плата инженера-сметчика с налогами</t>
  </si>
  <si>
    <t>Заработная плата диспетчера с налогами по приему заявок населения по ВДО</t>
  </si>
  <si>
    <t>Заработная плата диспетчера с налогами по приему заявок населения по КЭ</t>
  </si>
  <si>
    <t>Дератизация подвальных помещений. Комплексные меры по уничтожению грызунов (крыс, мышей, полёвок и др.), 23.04.2012 г., 13.12.2012 г.</t>
  </si>
  <si>
    <t>Работа погрузчика фронтального В138. Акт № 26 от 29.02.2012 г. ООО "Автомобилист"</t>
  </si>
  <si>
    <t>Уборка дворовой территории. Работа МТЗ 82 (щетка). Акт № 71 от 30.04.2012 г. ООО "Автомобилист"</t>
  </si>
  <si>
    <t>Доставка песка. Акт № 27 от 17.05.2012 г. ИП Колосов В.Н.</t>
  </si>
  <si>
    <t>0,5 рейса</t>
  </si>
  <si>
    <t>Транспортные услуги фронтального погрузчика. Акт № 489 от 23.11.2012 г. ООО "ТрансТорг"</t>
  </si>
  <si>
    <t>4.1.</t>
  </si>
  <si>
    <t>4.3.</t>
  </si>
  <si>
    <t>4.4.</t>
  </si>
  <si>
    <t>4.5.</t>
  </si>
  <si>
    <t>по адресу: г. Томск, ул. Мокрушина, д. 7</t>
  </si>
  <si>
    <t>Среднеэкспл. площадь, м2</t>
  </si>
  <si>
    <t>МУ "МИБС"</t>
  </si>
  <si>
    <t>ООО "Доктор Борменталь"</t>
  </si>
  <si>
    <t>ИП Загонкина С.И.</t>
  </si>
  <si>
    <t>ООО "ТД "Сибирь"</t>
  </si>
  <si>
    <t>ИП Марченко Н.И. ("Золушка")</t>
  </si>
  <si>
    <t>ЗАО "ЭР-Телеком Холдинг"</t>
  </si>
  <si>
    <t>Установка доводчика на входную дверь п. 2</t>
  </si>
  <si>
    <t>Установка доводчика на тамбурную дверь п. 5</t>
  </si>
  <si>
    <t>Расходы по содержанию УК 20% от начисления "содержание общего имущества".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</si>
  <si>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r>
      <t xml:space="preserve">Оплата за излишне потребленное тепло за 2012 г.  </t>
    </r>
    <r>
      <rPr>
        <b/>
        <u/>
        <sz val="8"/>
        <rFont val="Arial"/>
        <family val="2"/>
        <charset val="204"/>
      </rPr>
      <t>В том числе:</t>
    </r>
  </si>
  <si>
    <t>Выполнение работ по асфальтированию придомовой территории, согласно договора б/н от 04.06.2012</t>
  </si>
  <si>
    <t>ООО "Феникс"</t>
  </si>
  <si>
    <t>0,25 часа</t>
  </si>
  <si>
    <t>Доставка земли. Акт № 27 от 17.05.2012 г. ИП Колосов В.Н.</t>
  </si>
  <si>
    <t>0,25 рейса</t>
  </si>
  <si>
    <t>15.</t>
  </si>
  <si>
    <t>Заработная плата Управдома (12 мес.)</t>
  </si>
  <si>
    <t>Ремонт козырька над балконом кв № 81</t>
  </si>
  <si>
    <t>Ремонт козырька над балконом кв № 59</t>
  </si>
  <si>
    <t>Электромонтажные работы (ремонт этажного электрощита в подъезде № 2)</t>
  </si>
  <si>
    <t>Электромонтажные работы (восстановление вводного провода в кв. № 73 в подъезде № 6)</t>
  </si>
  <si>
    <t>Остекление МОП (подъезд № 3)</t>
  </si>
  <si>
    <t>Отключение функции открывания двери по коду подъезд № 4</t>
  </si>
  <si>
    <t>Директор ООО "Мокрушинское"</t>
  </si>
  <si>
    <t>______________________/Ющенко А.Л./</t>
  </si>
  <si>
    <t>м.п.</t>
  </si>
  <si>
    <t>Отчет получен лично в руки:</t>
  </si>
  <si>
    <t>_____________________/Поджунас Л.А./</t>
  </si>
  <si>
    <t>Отчет принят:</t>
  </si>
  <si>
    <t>____________________/Поджунас Л.А./</t>
  </si>
  <si>
    <t>Рекомендация:</t>
  </si>
  <si>
    <t>установить тариф на содержание общего имущества 7,80 руб./кв.м.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</si>
</sst>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u/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</font>
    <font>
      <b/>
      <i/>
      <u/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sz val="6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4" fillId="0" borderId="0" xfId="1" applyFont="1"/>
    <xf numFmtId="0" fontId="6" fillId="0" borderId="0" xfId="1" applyFont="1" applyAlignment="1">
      <alignment horizontal="left"/>
    </xf>
    <xf numFmtId="3" fontId="4" fillId="0" borderId="0" xfId="1" applyNumberFormat="1" applyFont="1"/>
    <xf numFmtId="2" fontId="4" fillId="0" borderId="0" xfId="1" applyNumberFormat="1" applyFont="1"/>
    <xf numFmtId="3" fontId="4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0" fontId="4" fillId="0" borderId="1" xfId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2" fontId="4" fillId="0" borderId="0" xfId="1" applyNumberFormat="1" applyFont="1" applyAlignment="1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/>
    <xf numFmtId="0" fontId="13" fillId="0" borderId="1" xfId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/>
    </xf>
    <xf numFmtId="2" fontId="9" fillId="0" borderId="0" xfId="1" applyNumberFormat="1" applyFont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Fill="1"/>
    <xf numFmtId="2" fontId="4" fillId="0" borderId="0" xfId="1" applyNumberFormat="1" applyFont="1" applyFill="1"/>
    <xf numFmtId="0" fontId="7" fillId="0" borderId="1" xfId="1" applyFont="1" applyBorder="1" applyAlignment="1">
      <alignment horizontal="center" vertical="center" wrapText="1"/>
    </xf>
    <xf numFmtId="0" fontId="7" fillId="0" borderId="0" xfId="1" applyFont="1"/>
    <xf numFmtId="4" fontId="7" fillId="0" borderId="0" xfId="1" applyNumberFormat="1" applyFont="1" applyFill="1"/>
    <xf numFmtId="0" fontId="7" fillId="0" borderId="0" xfId="1" applyFont="1" applyFill="1"/>
    <xf numFmtId="4" fontId="4" fillId="0" borderId="1" xfId="1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left"/>
    </xf>
    <xf numFmtId="0" fontId="14" fillId="0" borderId="1" xfId="1" applyFont="1" applyBorder="1" applyAlignment="1">
      <alignment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4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/>
    </xf>
    <xf numFmtId="164" fontId="4" fillId="0" borderId="1" xfId="1" applyNumberFormat="1" applyFont="1" applyBorder="1" applyAlignment="1">
      <alignment vertical="center"/>
    </xf>
    <xf numFmtId="164" fontId="9" fillId="3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/>
    <xf numFmtId="2" fontId="4" fillId="0" borderId="0" xfId="1" applyNumberFormat="1" applyFont="1" applyBorder="1" applyAlignment="1">
      <alignment horizontal="right"/>
    </xf>
    <xf numFmtId="2" fontId="9" fillId="0" borderId="0" xfId="1" applyNumberFormat="1" applyFont="1" applyBorder="1" applyAlignment="1">
      <alignment horizontal="right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right"/>
    </xf>
    <xf numFmtId="2" fontId="9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right" vertical="center"/>
    </xf>
    <xf numFmtId="2" fontId="9" fillId="0" borderId="1" xfId="1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4" fontId="13" fillId="0" borderId="1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Fill="1" applyBorder="1" applyAlignment="1">
      <alignment horizontal="center" vertical="center"/>
    </xf>
    <xf numFmtId="0" fontId="13" fillId="0" borderId="0" xfId="1" applyFont="1"/>
    <xf numFmtId="164" fontId="1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4" fontId="22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0" fontId="13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10" fontId="16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5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2" fontId="4" fillId="0" borderId="2" xfId="1" applyNumberFormat="1" applyFont="1" applyFill="1" applyBorder="1" applyAlignment="1">
      <alignment horizontal="right" vertical="center"/>
    </xf>
    <xf numFmtId="2" fontId="4" fillId="0" borderId="4" xfId="1" applyNumberFormat="1" applyFont="1" applyFill="1" applyBorder="1" applyAlignment="1">
      <alignment horizontal="right" vertical="center"/>
    </xf>
    <xf numFmtId="49" fontId="4" fillId="4" borderId="2" xfId="1" applyNumberFormat="1" applyFont="1" applyFill="1" applyBorder="1" applyAlignment="1">
      <alignment horizontal="left"/>
    </xf>
    <xf numFmtId="49" fontId="4" fillId="4" borderId="4" xfId="1" applyNumberFormat="1" applyFont="1" applyFill="1" applyBorder="1" applyAlignment="1">
      <alignment horizontal="left"/>
    </xf>
    <xf numFmtId="49" fontId="13" fillId="4" borderId="2" xfId="1" applyNumberFormat="1" applyFont="1" applyFill="1" applyBorder="1" applyAlignment="1">
      <alignment horizontal="right"/>
    </xf>
    <xf numFmtId="49" fontId="13" fillId="4" borderId="4" xfId="1" applyNumberFormat="1" applyFont="1" applyFill="1" applyBorder="1" applyAlignment="1">
      <alignment horizontal="right"/>
    </xf>
    <xf numFmtId="2" fontId="13" fillId="0" borderId="2" xfId="1" applyNumberFormat="1" applyFont="1" applyFill="1" applyBorder="1" applyAlignment="1">
      <alignment horizontal="right" vertical="center"/>
    </xf>
    <xf numFmtId="2" fontId="13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left" wrapText="1"/>
    </xf>
    <xf numFmtId="0" fontId="9" fillId="4" borderId="4" xfId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right"/>
    </xf>
    <xf numFmtId="0" fontId="9" fillId="4" borderId="1" xfId="1" applyFont="1" applyFill="1" applyBorder="1" applyAlignment="1">
      <alignment horizontal="left"/>
    </xf>
    <xf numFmtId="2" fontId="9" fillId="0" borderId="2" xfId="1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/>
    </xf>
    <xf numFmtId="2" fontId="9" fillId="0" borderId="4" xfId="1" applyNumberFormat="1" applyFont="1" applyFill="1" applyBorder="1" applyAlignment="1">
      <alignment horizontal="right" vertical="center"/>
    </xf>
    <xf numFmtId="0" fontId="9" fillId="4" borderId="2" xfId="1" applyFont="1" applyFill="1" applyBorder="1" applyAlignment="1">
      <alignment horizontal="left"/>
    </xf>
    <xf numFmtId="0" fontId="9" fillId="4" borderId="4" xfId="1" applyFont="1" applyFill="1" applyBorder="1" applyAlignment="1">
      <alignment horizontal="left"/>
    </xf>
    <xf numFmtId="2" fontId="7" fillId="0" borderId="2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/>
    </xf>
    <xf numFmtId="0" fontId="26" fillId="4" borderId="2" xfId="1" applyFont="1" applyFill="1" applyBorder="1" applyAlignment="1">
      <alignment horizontal="left"/>
    </xf>
    <xf numFmtId="0" fontId="26" fillId="4" borderId="4" xfId="1" applyFont="1" applyFill="1" applyBorder="1" applyAlignment="1">
      <alignment horizontal="left"/>
    </xf>
    <xf numFmtId="2" fontId="7" fillId="0" borderId="3" xfId="1" applyNumberFormat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4" fontId="4" fillId="0" borderId="2" xfId="1" applyNumberFormat="1" applyFont="1" applyBorder="1" applyAlignment="1">
      <alignment horizontal="right"/>
    </xf>
    <xf numFmtId="0" fontId="4" fillId="0" borderId="4" xfId="1" applyFont="1" applyBorder="1" applyAlignment="1">
      <alignment horizontal="right"/>
    </xf>
    <xf numFmtId="4" fontId="4" fillId="0" borderId="1" xfId="1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vertical="center" wrapText="1"/>
    </xf>
    <xf numFmtId="0" fontId="9" fillId="3" borderId="3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/>
    </xf>
    <xf numFmtId="0" fontId="18" fillId="4" borderId="3" xfId="1" applyFont="1" applyFill="1" applyBorder="1" applyAlignment="1">
      <alignment horizontal="left" vertical="center"/>
    </xf>
    <xf numFmtId="0" fontId="18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4" fillId="0" borderId="2" xfId="1" applyFont="1" applyFill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left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4" xfId="1" applyFont="1" applyFill="1" applyBorder="1" applyAlignment="1">
      <alignment horizontal="left" vertical="center"/>
    </xf>
    <xf numFmtId="0" fontId="2" fillId="0" borderId="2" xfId="1" applyFont="1" applyBorder="1" applyAlignment="1">
      <alignment vertical="center" wrapText="1"/>
    </xf>
    <xf numFmtId="0" fontId="12" fillId="0" borderId="3" xfId="1" applyFont="1" applyBorder="1" applyAlignment="1">
      <alignment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2" fontId="13" fillId="0" borderId="2" xfId="1" applyNumberFormat="1" applyFont="1" applyFill="1" applyBorder="1" applyAlignment="1">
      <alignment vertical="center"/>
    </xf>
    <xf numFmtId="2" fontId="13" fillId="0" borderId="4" xfId="1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_Затраты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topLeftCell="A55" zoomScaleNormal="100" workbookViewId="0">
      <selection activeCell="B117" sqref="B117"/>
    </sheetView>
  </sheetViews>
  <sheetFormatPr defaultRowHeight="11.25" x14ac:dyDescent="0.2"/>
  <cols>
    <col min="1" max="1" width="6" style="1" customWidth="1"/>
    <col min="2" max="2" width="41" style="1" customWidth="1"/>
    <col min="3" max="3" width="6" style="1" customWidth="1"/>
    <col min="4" max="4" width="5" style="1" customWidth="1"/>
    <col min="5" max="5" width="8" style="1" customWidth="1"/>
    <col min="6" max="6" width="3.7109375" style="1" customWidth="1"/>
    <col min="7" max="7" width="5.140625" style="1" customWidth="1"/>
    <col min="8" max="8" width="6" style="1" customWidth="1"/>
    <col min="9" max="9" width="14" style="1" customWidth="1"/>
    <col min="10" max="10" width="13" style="33" customWidth="1"/>
    <col min="11" max="11" width="10.5703125" style="1" customWidth="1"/>
    <col min="12" max="12" width="9.7109375" style="46" customWidth="1"/>
    <col min="13" max="13" width="9.7109375" style="3" customWidth="1"/>
    <col min="14" max="14" width="9.42578125" style="1" customWidth="1"/>
    <col min="15" max="17" width="9.140625" style="1"/>
    <col min="18" max="18" width="10.5703125" style="1" bestFit="1" customWidth="1"/>
    <col min="19" max="16384" width="9.140625" style="1"/>
  </cols>
  <sheetData>
    <row r="1" spans="1:18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8" ht="15.75" x14ac:dyDescent="0.25">
      <c r="A2" s="106" t="s">
        <v>103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8" ht="15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8" ht="12" x14ac:dyDescent="0.2">
      <c r="A4" s="107" t="s">
        <v>126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8" x14ac:dyDescent="0.2">
      <c r="J5" s="30"/>
      <c r="K5" s="2"/>
      <c r="L5" s="42"/>
    </row>
    <row r="6" spans="1:18" ht="12" x14ac:dyDescent="0.2">
      <c r="J6" s="108" t="s">
        <v>87</v>
      </c>
      <c r="K6" s="108"/>
      <c r="L6" s="108"/>
      <c r="M6" s="108"/>
      <c r="N6" s="108"/>
    </row>
    <row r="7" spans="1:18" x14ac:dyDescent="0.2">
      <c r="A7" s="109" t="s">
        <v>100</v>
      </c>
      <c r="B7" s="110"/>
      <c r="C7" s="111" t="s">
        <v>1</v>
      </c>
      <c r="D7" s="111"/>
      <c r="E7" s="111" t="s">
        <v>2</v>
      </c>
      <c r="F7" s="111"/>
      <c r="G7" s="112" t="s">
        <v>3</v>
      </c>
      <c r="H7" s="113"/>
      <c r="I7" s="58" t="s">
        <v>80</v>
      </c>
      <c r="J7" s="58" t="s">
        <v>81</v>
      </c>
      <c r="K7" s="58" t="s">
        <v>82</v>
      </c>
      <c r="L7" s="58" t="s">
        <v>83</v>
      </c>
      <c r="M7" s="58" t="s">
        <v>84</v>
      </c>
      <c r="N7" s="58" t="s">
        <v>85</v>
      </c>
      <c r="O7" s="56"/>
      <c r="P7" s="56"/>
    </row>
    <row r="8" spans="1:18" ht="12.75" customHeight="1" x14ac:dyDescent="0.2">
      <c r="A8" s="114" t="s">
        <v>58</v>
      </c>
      <c r="B8" s="115"/>
      <c r="C8" s="98">
        <f>SUM(I8)</f>
        <v>-385681.57</v>
      </c>
      <c r="D8" s="116"/>
      <c r="E8" s="98">
        <v>664809.35</v>
      </c>
      <c r="F8" s="116"/>
      <c r="G8" s="98">
        <v>246024.67</v>
      </c>
      <c r="H8" s="99"/>
      <c r="I8" s="59">
        <v>-385681.57</v>
      </c>
      <c r="J8" s="65">
        <v>0</v>
      </c>
      <c r="K8" s="59">
        <v>0</v>
      </c>
      <c r="L8" s="65">
        <v>0</v>
      </c>
      <c r="M8" s="59">
        <v>0</v>
      </c>
      <c r="N8" s="65">
        <v>0</v>
      </c>
      <c r="O8" s="57"/>
      <c r="P8" s="57"/>
    </row>
    <row r="9" spans="1:18" ht="12.75" x14ac:dyDescent="0.2">
      <c r="A9" s="117" t="s">
        <v>71</v>
      </c>
      <c r="B9" s="117"/>
      <c r="C9" s="118">
        <f>SUM(I9)</f>
        <v>280390.29000000004</v>
      </c>
      <c r="D9" s="119"/>
      <c r="E9" s="118">
        <f>SUM(E10,E11,E17)</f>
        <v>317869.34000000003</v>
      </c>
      <c r="F9" s="119"/>
      <c r="G9" s="118">
        <f>SUM(G10,G11,G17)</f>
        <v>71581.03</v>
      </c>
      <c r="H9" s="120"/>
      <c r="I9" s="60">
        <f>SUM(I10,I11,I17)</f>
        <v>280390.29000000004</v>
      </c>
      <c r="J9" s="64">
        <f>SUM(J10)</f>
        <v>26129.68</v>
      </c>
      <c r="K9" s="60">
        <f t="shared" ref="K9:N9" si="0">SUM(K10)</f>
        <v>0</v>
      </c>
      <c r="L9" s="64">
        <f t="shared" si="0"/>
        <v>107721.18</v>
      </c>
      <c r="M9" s="60">
        <f t="shared" si="0"/>
        <v>18800</v>
      </c>
      <c r="N9" s="64">
        <f t="shared" si="0"/>
        <v>12504</v>
      </c>
      <c r="O9" s="57"/>
      <c r="P9" s="57"/>
      <c r="R9" s="4"/>
    </row>
    <row r="10" spans="1:18" x14ac:dyDescent="0.2">
      <c r="A10" s="100" t="s">
        <v>74</v>
      </c>
      <c r="B10" s="101"/>
      <c r="C10" s="98">
        <f>SUM(I10)</f>
        <v>242393.7</v>
      </c>
      <c r="D10" s="99"/>
      <c r="E10" s="98">
        <v>295802.40000000002</v>
      </c>
      <c r="F10" s="99"/>
      <c r="G10" s="98">
        <v>66432.52</v>
      </c>
      <c r="H10" s="99"/>
      <c r="I10" s="59">
        <v>242393.7</v>
      </c>
      <c r="J10" s="59">
        <v>26129.68</v>
      </c>
      <c r="K10" s="59">
        <v>0</v>
      </c>
      <c r="L10" s="59">
        <v>107721.18</v>
      </c>
      <c r="M10" s="59">
        <v>18800</v>
      </c>
      <c r="N10" s="59">
        <v>12504</v>
      </c>
      <c r="O10" s="57"/>
      <c r="P10" s="57"/>
      <c r="R10" s="4"/>
    </row>
    <row r="11" spans="1:18" x14ac:dyDescent="0.2">
      <c r="A11" s="100" t="s">
        <v>75</v>
      </c>
      <c r="B11" s="101"/>
      <c r="C11" s="98">
        <f t="shared" ref="C11:C24" si="1">SUM(I11)</f>
        <v>18386.830000000002</v>
      </c>
      <c r="D11" s="99"/>
      <c r="E11" s="98">
        <f>SUM(E12:F16)</f>
        <v>22066.940000000002</v>
      </c>
      <c r="F11" s="99"/>
      <c r="G11" s="98">
        <f>SUM(G12:H16)</f>
        <v>5148.51</v>
      </c>
      <c r="H11" s="99"/>
      <c r="I11" s="59">
        <f>SUM(I12:I16)</f>
        <v>18386.830000000002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7"/>
      <c r="P11" s="57"/>
      <c r="R11" s="4"/>
    </row>
    <row r="12" spans="1:18" x14ac:dyDescent="0.2">
      <c r="A12" s="102" t="s">
        <v>128</v>
      </c>
      <c r="B12" s="103"/>
      <c r="C12" s="104">
        <f t="shared" ref="C12" si="2">SUM(I12)</f>
        <v>10217.200000000001</v>
      </c>
      <c r="D12" s="105"/>
      <c r="E12" s="104">
        <v>12262.16</v>
      </c>
      <c r="F12" s="105"/>
      <c r="G12" s="104">
        <v>2860.92</v>
      </c>
      <c r="H12" s="105"/>
      <c r="I12" s="61">
        <v>10217.200000000001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57"/>
      <c r="P12" s="57"/>
      <c r="R12" s="4"/>
    </row>
    <row r="13" spans="1:18" x14ac:dyDescent="0.2">
      <c r="A13" s="102" t="s">
        <v>129</v>
      </c>
      <c r="B13" s="103"/>
      <c r="C13" s="104">
        <f t="shared" ref="C13:C15" si="3">SUM(I13)</f>
        <v>0</v>
      </c>
      <c r="D13" s="105"/>
      <c r="E13" s="104">
        <v>0</v>
      </c>
      <c r="F13" s="105"/>
      <c r="G13" s="104">
        <v>0</v>
      </c>
      <c r="H13" s="105"/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57"/>
      <c r="P13" s="57"/>
      <c r="R13" s="4"/>
    </row>
    <row r="14" spans="1:18" x14ac:dyDescent="0.2">
      <c r="A14" s="102" t="s">
        <v>130</v>
      </c>
      <c r="B14" s="103"/>
      <c r="C14" s="104">
        <f t="shared" si="3"/>
        <v>967.68</v>
      </c>
      <c r="D14" s="105"/>
      <c r="E14" s="104">
        <v>1161.3599999999999</v>
      </c>
      <c r="F14" s="105"/>
      <c r="G14" s="104">
        <v>270.95999999999998</v>
      </c>
      <c r="H14" s="105"/>
      <c r="I14" s="61">
        <v>967.68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57"/>
      <c r="P14" s="57"/>
      <c r="R14" s="4"/>
    </row>
    <row r="15" spans="1:18" x14ac:dyDescent="0.2">
      <c r="A15" s="102" t="s">
        <v>132</v>
      </c>
      <c r="B15" s="103"/>
      <c r="C15" s="104">
        <f t="shared" si="3"/>
        <v>3524.77</v>
      </c>
      <c r="D15" s="105"/>
      <c r="E15" s="104">
        <v>4230.25</v>
      </c>
      <c r="F15" s="105"/>
      <c r="G15" s="104">
        <v>986.98</v>
      </c>
      <c r="H15" s="105"/>
      <c r="I15" s="61">
        <v>3524.77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57"/>
      <c r="P15" s="57"/>
      <c r="R15" s="4"/>
    </row>
    <row r="16" spans="1:18" x14ac:dyDescent="0.2">
      <c r="A16" s="102" t="s">
        <v>131</v>
      </c>
      <c r="B16" s="103"/>
      <c r="C16" s="104">
        <f t="shared" ref="C16" si="4">SUM(I16)</f>
        <v>3677.18</v>
      </c>
      <c r="D16" s="105"/>
      <c r="E16" s="104">
        <v>4413.17</v>
      </c>
      <c r="F16" s="105"/>
      <c r="G16" s="104">
        <v>1029.6500000000001</v>
      </c>
      <c r="H16" s="105"/>
      <c r="I16" s="61">
        <v>3677.18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57"/>
      <c r="P16" s="57"/>
      <c r="R16" s="4"/>
    </row>
    <row r="17" spans="1:18" x14ac:dyDescent="0.2">
      <c r="A17" s="100" t="s">
        <v>76</v>
      </c>
      <c r="B17" s="101"/>
      <c r="C17" s="98">
        <f>SUM(I17)</f>
        <v>19609.760000000002</v>
      </c>
      <c r="D17" s="99"/>
      <c r="E17" s="98">
        <f>SUM(E18:F20)</f>
        <v>0</v>
      </c>
      <c r="F17" s="99"/>
      <c r="G17" s="98">
        <f>SUM(G18:H20)</f>
        <v>0</v>
      </c>
      <c r="H17" s="99"/>
      <c r="I17" s="59">
        <f>SUM(I18:I20)</f>
        <v>19609.760000000002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7"/>
      <c r="P17" s="57"/>
      <c r="R17" s="4"/>
    </row>
    <row r="18" spans="1:18" x14ac:dyDescent="0.2">
      <c r="A18" s="102" t="s">
        <v>4</v>
      </c>
      <c r="B18" s="103"/>
      <c r="C18" s="104">
        <f t="shared" ref="C18" si="5">SUM(I18)</f>
        <v>7609.76</v>
      </c>
      <c r="D18" s="105"/>
      <c r="E18" s="104">
        <v>0</v>
      </c>
      <c r="F18" s="105"/>
      <c r="G18" s="104">
        <v>0</v>
      </c>
      <c r="H18" s="105"/>
      <c r="I18" s="61">
        <v>7609.76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57"/>
      <c r="P18" s="57"/>
      <c r="R18" s="4"/>
    </row>
    <row r="19" spans="1:18" x14ac:dyDescent="0.2">
      <c r="A19" s="102" t="s">
        <v>5</v>
      </c>
      <c r="B19" s="103"/>
      <c r="C19" s="104">
        <f t="shared" si="1"/>
        <v>3600</v>
      </c>
      <c r="D19" s="105"/>
      <c r="E19" s="104">
        <v>0</v>
      </c>
      <c r="F19" s="105"/>
      <c r="G19" s="104">
        <v>0</v>
      </c>
      <c r="H19" s="105"/>
      <c r="I19" s="61">
        <v>3600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57"/>
      <c r="P19" s="57"/>
      <c r="R19" s="4"/>
    </row>
    <row r="20" spans="1:18" x14ac:dyDescent="0.2">
      <c r="A20" s="102" t="s">
        <v>133</v>
      </c>
      <c r="B20" s="103"/>
      <c r="C20" s="104">
        <f t="shared" ref="C20" si="6">SUM(I20)</f>
        <v>8400</v>
      </c>
      <c r="D20" s="105"/>
      <c r="E20" s="104">
        <v>0</v>
      </c>
      <c r="F20" s="105"/>
      <c r="G20" s="104">
        <v>0</v>
      </c>
      <c r="H20" s="105"/>
      <c r="I20" s="61">
        <v>8400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57"/>
      <c r="P20" s="57"/>
      <c r="R20" s="4"/>
    </row>
    <row r="21" spans="1:18" x14ac:dyDescent="0.2">
      <c r="A21" s="121" t="s">
        <v>73</v>
      </c>
      <c r="B21" s="122"/>
      <c r="C21" s="118">
        <f t="shared" si="1"/>
        <v>267166.59999999998</v>
      </c>
      <c r="D21" s="120"/>
      <c r="E21" s="118">
        <f>SUM(E22,E23,E29)</f>
        <v>305722.90999999997</v>
      </c>
      <c r="F21" s="120"/>
      <c r="G21" s="118">
        <f>SUM(G22,G23,G29)</f>
        <v>68663.12</v>
      </c>
      <c r="H21" s="120"/>
      <c r="I21" s="60">
        <f>SUM(I22,I23,I29)</f>
        <v>267166.59999999998</v>
      </c>
      <c r="J21" s="64">
        <f>SUM(J22)</f>
        <v>25007.46</v>
      </c>
      <c r="K21" s="60">
        <f t="shared" ref="K21:N21" si="7">SUM(K22)</f>
        <v>0</v>
      </c>
      <c r="L21" s="64">
        <f t="shared" si="7"/>
        <v>102656.45</v>
      </c>
      <c r="M21" s="60">
        <f t="shared" si="7"/>
        <v>16753.89</v>
      </c>
      <c r="N21" s="64">
        <f t="shared" si="7"/>
        <v>11708.18</v>
      </c>
      <c r="O21" s="57"/>
      <c r="P21" s="57"/>
      <c r="R21" s="4"/>
    </row>
    <row r="22" spans="1:18" x14ac:dyDescent="0.2">
      <c r="A22" s="100" t="s">
        <v>74</v>
      </c>
      <c r="B22" s="101"/>
      <c r="C22" s="98">
        <f>SUM(I22)</f>
        <v>231992.23</v>
      </c>
      <c r="D22" s="99"/>
      <c r="E22" s="98">
        <v>283206.67</v>
      </c>
      <c r="F22" s="99"/>
      <c r="G22" s="98">
        <v>63409.79</v>
      </c>
      <c r="H22" s="99"/>
      <c r="I22" s="59">
        <v>231992.23</v>
      </c>
      <c r="J22" s="59">
        <v>25007.46</v>
      </c>
      <c r="K22" s="59">
        <v>0</v>
      </c>
      <c r="L22" s="59">
        <v>102656.45</v>
      </c>
      <c r="M22" s="59">
        <v>16753.89</v>
      </c>
      <c r="N22" s="59">
        <v>11708.18</v>
      </c>
      <c r="O22" s="57"/>
      <c r="P22" s="57"/>
      <c r="R22" s="4"/>
    </row>
    <row r="23" spans="1:18" x14ac:dyDescent="0.2">
      <c r="A23" s="100" t="s">
        <v>75</v>
      </c>
      <c r="B23" s="101"/>
      <c r="C23" s="98">
        <f t="shared" si="1"/>
        <v>18761.21</v>
      </c>
      <c r="D23" s="99"/>
      <c r="E23" s="98">
        <f>SUM(E24:F28)</f>
        <v>22516.239999999998</v>
      </c>
      <c r="F23" s="99"/>
      <c r="G23" s="98">
        <f>SUM(G24:H28)</f>
        <v>5253.33</v>
      </c>
      <c r="H23" s="99"/>
      <c r="I23" s="59">
        <f>SUM(I24:I28)</f>
        <v>18761.21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7"/>
      <c r="P23" s="57"/>
      <c r="R23" s="4"/>
    </row>
    <row r="24" spans="1:18" x14ac:dyDescent="0.2">
      <c r="A24" s="102" t="s">
        <v>128</v>
      </c>
      <c r="B24" s="103"/>
      <c r="C24" s="104">
        <f t="shared" si="1"/>
        <v>10217.200000000001</v>
      </c>
      <c r="D24" s="105"/>
      <c r="E24" s="104">
        <v>12262.16</v>
      </c>
      <c r="F24" s="105"/>
      <c r="G24" s="104">
        <v>2860.92</v>
      </c>
      <c r="H24" s="105"/>
      <c r="I24" s="61">
        <v>10217.200000000001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57"/>
      <c r="P24" s="57"/>
      <c r="R24" s="4"/>
    </row>
    <row r="25" spans="1:18" x14ac:dyDescent="0.2">
      <c r="A25" s="102" t="s">
        <v>129</v>
      </c>
      <c r="B25" s="103"/>
      <c r="C25" s="104">
        <f t="shared" ref="C25:C27" si="8">SUM(I25)</f>
        <v>0</v>
      </c>
      <c r="D25" s="105"/>
      <c r="E25" s="104">
        <v>0</v>
      </c>
      <c r="F25" s="105"/>
      <c r="G25" s="104">
        <v>0</v>
      </c>
      <c r="H25" s="105"/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57"/>
      <c r="P25" s="57"/>
      <c r="R25" s="4"/>
    </row>
    <row r="26" spans="1:18" x14ac:dyDescent="0.2">
      <c r="A26" s="102" t="s">
        <v>130</v>
      </c>
      <c r="B26" s="103"/>
      <c r="C26" s="104">
        <f t="shared" si="8"/>
        <v>1048.32</v>
      </c>
      <c r="D26" s="105"/>
      <c r="E26" s="104">
        <v>1258.1400000000001</v>
      </c>
      <c r="F26" s="105"/>
      <c r="G26" s="104">
        <v>293.54000000000002</v>
      </c>
      <c r="H26" s="105"/>
      <c r="I26" s="61">
        <v>1048.32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57"/>
      <c r="P26" s="57"/>
      <c r="R26" s="4"/>
    </row>
    <row r="27" spans="1:18" x14ac:dyDescent="0.2">
      <c r="A27" s="102" t="s">
        <v>132</v>
      </c>
      <c r="B27" s="103"/>
      <c r="C27" s="179">
        <f t="shared" si="8"/>
        <v>3818.51</v>
      </c>
      <c r="D27" s="180"/>
      <c r="E27" s="104">
        <v>4582.7700000000004</v>
      </c>
      <c r="F27" s="105"/>
      <c r="G27" s="104">
        <v>1069.22</v>
      </c>
      <c r="H27" s="105"/>
      <c r="I27" s="61">
        <v>3818.51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57"/>
      <c r="P27" s="57"/>
      <c r="R27" s="4"/>
    </row>
    <row r="28" spans="1:18" x14ac:dyDescent="0.2">
      <c r="A28" s="102" t="s">
        <v>131</v>
      </c>
      <c r="B28" s="103"/>
      <c r="C28" s="104">
        <f t="shared" ref="C28" si="9">SUM(I28)</f>
        <v>3677.18</v>
      </c>
      <c r="D28" s="105"/>
      <c r="E28" s="104">
        <v>4413.17</v>
      </c>
      <c r="F28" s="105"/>
      <c r="G28" s="104">
        <v>1029.6500000000001</v>
      </c>
      <c r="H28" s="105"/>
      <c r="I28" s="61">
        <v>3677.18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57"/>
      <c r="P28" s="57"/>
      <c r="R28" s="4"/>
    </row>
    <row r="29" spans="1:18" x14ac:dyDescent="0.2">
      <c r="A29" s="100" t="s">
        <v>76</v>
      </c>
      <c r="B29" s="101"/>
      <c r="C29" s="98">
        <f>SUM(I29)</f>
        <v>16413.16</v>
      </c>
      <c r="D29" s="99"/>
      <c r="E29" s="98">
        <f>SUM(E30:F32)</f>
        <v>0</v>
      </c>
      <c r="F29" s="99"/>
      <c r="G29" s="98">
        <f>SUM(G30:H32)</f>
        <v>0</v>
      </c>
      <c r="H29" s="99"/>
      <c r="I29" s="59">
        <f>SUM(I30:I32)</f>
        <v>16413.16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7"/>
      <c r="P29" s="57"/>
      <c r="R29" s="4"/>
    </row>
    <row r="30" spans="1:18" x14ac:dyDescent="0.2">
      <c r="A30" s="102" t="s">
        <v>4</v>
      </c>
      <c r="B30" s="103"/>
      <c r="C30" s="104">
        <f t="shared" ref="C30:C31" si="10">SUM(I30)</f>
        <v>6513.16</v>
      </c>
      <c r="D30" s="105"/>
      <c r="E30" s="104">
        <v>0</v>
      </c>
      <c r="F30" s="105"/>
      <c r="G30" s="104">
        <v>0</v>
      </c>
      <c r="H30" s="105"/>
      <c r="I30" s="61">
        <v>6513.16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57"/>
      <c r="P30" s="57"/>
      <c r="R30" s="4"/>
    </row>
    <row r="31" spans="1:18" x14ac:dyDescent="0.2">
      <c r="A31" s="102" t="s">
        <v>5</v>
      </c>
      <c r="B31" s="103"/>
      <c r="C31" s="104">
        <f t="shared" si="10"/>
        <v>2700</v>
      </c>
      <c r="D31" s="105"/>
      <c r="E31" s="104">
        <v>0</v>
      </c>
      <c r="F31" s="105"/>
      <c r="G31" s="104">
        <v>0</v>
      </c>
      <c r="H31" s="105"/>
      <c r="I31" s="61">
        <v>2700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57"/>
      <c r="P31" s="57"/>
      <c r="R31" s="4"/>
    </row>
    <row r="32" spans="1:18" x14ac:dyDescent="0.2">
      <c r="A32" s="102" t="s">
        <v>133</v>
      </c>
      <c r="B32" s="103"/>
      <c r="C32" s="104">
        <f t="shared" ref="C32" si="11">SUM(I32)</f>
        <v>7200</v>
      </c>
      <c r="D32" s="105"/>
      <c r="E32" s="104">
        <v>0</v>
      </c>
      <c r="F32" s="105"/>
      <c r="G32" s="104">
        <v>0</v>
      </c>
      <c r="H32" s="105"/>
      <c r="I32" s="61">
        <v>7200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57"/>
      <c r="P32" s="57"/>
      <c r="R32" s="4"/>
    </row>
    <row r="33" spans="1:19" ht="12.75" x14ac:dyDescent="0.2">
      <c r="A33" s="117" t="s">
        <v>77</v>
      </c>
      <c r="B33" s="117"/>
      <c r="C33" s="118">
        <f>SUM(I33)</f>
        <v>447422.68799999997</v>
      </c>
      <c r="D33" s="119"/>
      <c r="E33" s="118">
        <f>SUM(M101)</f>
        <v>106968.56999999999</v>
      </c>
      <c r="F33" s="119"/>
      <c r="G33" s="118">
        <f>SUM(M104)</f>
        <v>0</v>
      </c>
      <c r="H33" s="120"/>
      <c r="I33" s="60">
        <f>SUM(M90)</f>
        <v>447422.68799999997</v>
      </c>
      <c r="J33" s="64">
        <f>SUM(J9)</f>
        <v>26129.68</v>
      </c>
      <c r="K33" s="60">
        <f t="shared" ref="K33:N33" si="12">SUM(K9)</f>
        <v>0</v>
      </c>
      <c r="L33" s="64">
        <f t="shared" si="12"/>
        <v>107721.18</v>
      </c>
      <c r="M33" s="60">
        <f t="shared" si="12"/>
        <v>18800</v>
      </c>
      <c r="N33" s="64">
        <f t="shared" si="12"/>
        <v>12504</v>
      </c>
      <c r="O33" s="57"/>
      <c r="P33" s="57"/>
    </row>
    <row r="34" spans="1:19" ht="12.75" x14ac:dyDescent="0.2">
      <c r="A34" s="117" t="s">
        <v>72</v>
      </c>
      <c r="B34" s="117"/>
      <c r="C34" s="123">
        <f>SUM(I34)</f>
        <v>-565937.65800000005</v>
      </c>
      <c r="D34" s="125"/>
      <c r="E34" s="123">
        <f>SUM(E8,E21)-E33</f>
        <v>863563.69000000006</v>
      </c>
      <c r="F34" s="125"/>
      <c r="G34" s="123">
        <f>SUM(G8,G21)-G33</f>
        <v>314687.79000000004</v>
      </c>
      <c r="H34" s="124"/>
      <c r="I34" s="62">
        <f>SUM(I8,I21)-I33</f>
        <v>-565937.65800000005</v>
      </c>
      <c r="J34" s="66">
        <f>SUM(J8,J21)-J33</f>
        <v>-1122.2200000000012</v>
      </c>
      <c r="K34" s="62">
        <v>0</v>
      </c>
      <c r="L34" s="66">
        <f>SUM(L8,L21)-L33</f>
        <v>-5064.7299999999959</v>
      </c>
      <c r="M34" s="66">
        <f>SUM(M8,M21)-M33</f>
        <v>-2046.1100000000006</v>
      </c>
      <c r="N34" s="66">
        <f>SUM(N8,N21)-N33</f>
        <v>-795.81999999999971</v>
      </c>
      <c r="O34" s="54"/>
      <c r="P34" s="55"/>
      <c r="Q34" s="3"/>
    </row>
    <row r="35" spans="1:19" x14ac:dyDescent="0.2">
      <c r="A35" s="126" t="s">
        <v>112</v>
      </c>
      <c r="B35" s="127"/>
      <c r="C35" s="123">
        <f>SUM(C34,J34:N34)</f>
        <v>-574966.53799999994</v>
      </c>
      <c r="D35" s="124"/>
      <c r="E35" s="123">
        <f>SUM(E34)</f>
        <v>863563.69000000006</v>
      </c>
      <c r="F35" s="124"/>
      <c r="G35" s="123">
        <f>SUM(G34)</f>
        <v>314687.79000000004</v>
      </c>
      <c r="H35" s="124"/>
      <c r="I35" s="62"/>
      <c r="J35" s="66">
        <v>0</v>
      </c>
      <c r="K35" s="62">
        <v>0</v>
      </c>
      <c r="L35" s="66">
        <v>0</v>
      </c>
      <c r="M35" s="66">
        <v>0</v>
      </c>
      <c r="N35" s="66">
        <v>0</v>
      </c>
      <c r="O35" s="54"/>
      <c r="P35" s="55"/>
      <c r="Q35" s="3"/>
    </row>
    <row r="36" spans="1:19" x14ac:dyDescent="0.2">
      <c r="A36" s="121" t="s">
        <v>78</v>
      </c>
      <c r="B36" s="122"/>
      <c r="C36" s="123">
        <v>0</v>
      </c>
      <c r="D36" s="124"/>
      <c r="E36" s="123">
        <f>SUM(E35+C35)</f>
        <v>288597.15200000012</v>
      </c>
      <c r="F36" s="124"/>
      <c r="G36" s="123">
        <f>SUM(G34)</f>
        <v>314687.79000000004</v>
      </c>
      <c r="H36" s="124"/>
      <c r="I36" s="63"/>
      <c r="J36" s="63"/>
      <c r="K36" s="63"/>
      <c r="L36" s="63"/>
      <c r="M36" s="63"/>
      <c r="N36" s="63"/>
      <c r="O36" s="54"/>
      <c r="P36" s="55"/>
      <c r="Q36" s="3"/>
    </row>
    <row r="37" spans="1:19" x14ac:dyDescent="0.2">
      <c r="A37" s="121" t="s">
        <v>79</v>
      </c>
      <c r="B37" s="122"/>
      <c r="C37" s="140"/>
      <c r="D37" s="141"/>
      <c r="E37" s="140"/>
      <c r="F37" s="141"/>
      <c r="G37" s="123">
        <f>SUM(C36:H36)</f>
        <v>603284.94200000016</v>
      </c>
      <c r="H37" s="124"/>
      <c r="I37" s="63"/>
      <c r="J37" s="123" t="s">
        <v>88</v>
      </c>
      <c r="K37" s="128"/>
      <c r="L37" s="128"/>
      <c r="M37" s="124"/>
      <c r="N37" s="62">
        <f>SUM(J34:N34)</f>
        <v>-9028.8799999999974</v>
      </c>
      <c r="O37" s="47"/>
      <c r="P37" s="48"/>
      <c r="Q37" s="3"/>
    </row>
    <row r="38" spans="1:19" x14ac:dyDescent="0.2">
      <c r="A38" s="129" t="s">
        <v>6</v>
      </c>
      <c r="B38" s="129"/>
      <c r="C38" s="130">
        <v>5</v>
      </c>
      <c r="D38" s="130"/>
      <c r="E38" s="130">
        <v>6</v>
      </c>
      <c r="F38" s="130"/>
      <c r="G38" s="131">
        <v>1.4</v>
      </c>
      <c r="H38" s="132"/>
      <c r="I38" s="84">
        <v>5</v>
      </c>
      <c r="J38" s="84">
        <v>0.53</v>
      </c>
      <c r="K38" s="84">
        <v>0</v>
      </c>
      <c r="L38" s="84">
        <v>2.2400000000000002</v>
      </c>
      <c r="M38" s="84">
        <v>50</v>
      </c>
      <c r="N38" s="84">
        <v>19</v>
      </c>
      <c r="O38" s="5"/>
      <c r="P38" s="5"/>
    </row>
    <row r="39" spans="1:19" x14ac:dyDescent="0.2">
      <c r="A39" s="133" t="s">
        <v>67</v>
      </c>
      <c r="B39" s="134"/>
      <c r="C39" s="135">
        <f>SUM(L90)</f>
        <v>7.8486516517539844</v>
      </c>
      <c r="D39" s="136"/>
      <c r="E39" s="137">
        <f>SUM(L101)</f>
        <v>2.1697337867178144</v>
      </c>
      <c r="F39" s="138"/>
      <c r="G39" s="135">
        <f>SUM(L104)</f>
        <v>0</v>
      </c>
      <c r="H39" s="139"/>
      <c r="I39" s="85">
        <f>SUM(C39)</f>
        <v>7.8486516517539844</v>
      </c>
      <c r="J39" s="86"/>
      <c r="K39" s="85"/>
      <c r="L39" s="86"/>
      <c r="M39" s="85"/>
      <c r="N39" s="86"/>
      <c r="O39" s="5"/>
      <c r="P39" s="5"/>
    </row>
    <row r="40" spans="1:19" x14ac:dyDescent="0.2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R40" s="6"/>
    </row>
    <row r="41" spans="1:19" ht="33.75" x14ac:dyDescent="0.2">
      <c r="A41" s="50" t="s">
        <v>7</v>
      </c>
      <c r="B41" s="154" t="s">
        <v>8</v>
      </c>
      <c r="C41" s="155"/>
      <c r="D41" s="155"/>
      <c r="E41" s="155"/>
      <c r="F41" s="155"/>
      <c r="G41" s="155"/>
      <c r="H41" s="155"/>
      <c r="I41" s="155"/>
      <c r="J41" s="51" t="s">
        <v>9</v>
      </c>
      <c r="K41" s="49" t="s">
        <v>127</v>
      </c>
      <c r="L41" s="52" t="s">
        <v>10</v>
      </c>
      <c r="M41" s="53" t="s">
        <v>11</v>
      </c>
      <c r="R41" s="6"/>
    </row>
    <row r="42" spans="1:19" x14ac:dyDescent="0.2">
      <c r="A42" s="7"/>
      <c r="B42" s="109"/>
      <c r="C42" s="156"/>
      <c r="D42" s="156"/>
      <c r="E42" s="156"/>
      <c r="F42" s="156"/>
      <c r="G42" s="156"/>
      <c r="H42" s="156"/>
      <c r="I42" s="156"/>
      <c r="J42" s="31"/>
      <c r="K42" s="7"/>
      <c r="L42" s="43"/>
      <c r="M42" s="8"/>
    </row>
    <row r="43" spans="1:19" ht="15" x14ac:dyDescent="0.2">
      <c r="A43" s="157" t="s">
        <v>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9"/>
      <c r="R43" s="6"/>
    </row>
    <row r="44" spans="1:19" ht="48.75" customHeight="1" x14ac:dyDescent="0.2">
      <c r="A44" s="36" t="s">
        <v>12</v>
      </c>
      <c r="B44" s="147" t="s">
        <v>59</v>
      </c>
      <c r="C44" s="148"/>
      <c r="D44" s="148"/>
      <c r="E44" s="148"/>
      <c r="F44" s="148"/>
      <c r="G44" s="148"/>
      <c r="H44" s="148"/>
      <c r="I44" s="148"/>
      <c r="J44" s="37"/>
      <c r="K44" s="38">
        <v>4108.3599999999997</v>
      </c>
      <c r="L44" s="44">
        <f>SUM(M44/K44)/12</f>
        <v>2.4155169986726253</v>
      </c>
      <c r="M44" s="39">
        <f>SUM(M45,M47,M48)</f>
        <v>119085.76099999998</v>
      </c>
      <c r="R44" s="9"/>
      <c r="S44" s="9"/>
    </row>
    <row r="45" spans="1:19" ht="26.25" customHeight="1" x14ac:dyDescent="0.2">
      <c r="A45" s="10" t="s">
        <v>13</v>
      </c>
      <c r="B45" s="97" t="s">
        <v>89</v>
      </c>
      <c r="C45" s="151"/>
      <c r="D45" s="151"/>
      <c r="E45" s="151"/>
      <c r="F45" s="151"/>
      <c r="G45" s="151"/>
      <c r="H45" s="151"/>
      <c r="I45" s="152"/>
      <c r="J45" s="32" t="s">
        <v>14</v>
      </c>
      <c r="K45" s="11">
        <v>4108.3599999999997</v>
      </c>
      <c r="L45" s="45">
        <f t="shared" ref="L45" si="13">SUM(M45/K45)/12</f>
        <v>1.6600005841747072</v>
      </c>
      <c r="M45" s="12">
        <f>SUM(M46)</f>
        <v>81838.559999999998</v>
      </c>
    </row>
    <row r="46" spans="1:19" s="69" customFormat="1" x14ac:dyDescent="0.2">
      <c r="A46" s="16"/>
      <c r="B46" s="142" t="s">
        <v>104</v>
      </c>
      <c r="C46" s="143"/>
      <c r="D46" s="143"/>
      <c r="E46" s="143"/>
      <c r="F46" s="143"/>
      <c r="G46" s="143"/>
      <c r="H46" s="143"/>
      <c r="I46" s="144"/>
      <c r="J46" s="35" t="s">
        <v>14</v>
      </c>
      <c r="K46" s="17">
        <v>4108.3599999999997</v>
      </c>
      <c r="L46" s="70">
        <f>SUM(M46/K46)/12</f>
        <v>1.6600005841747072</v>
      </c>
      <c r="M46" s="75">
        <v>81838.559999999998</v>
      </c>
    </row>
    <row r="47" spans="1:19" s="69" customFormat="1" x14ac:dyDescent="0.2">
      <c r="A47" s="87" t="s">
        <v>15</v>
      </c>
      <c r="B47" s="161" t="s">
        <v>108</v>
      </c>
      <c r="C47" s="162"/>
      <c r="D47" s="162"/>
      <c r="E47" s="162"/>
      <c r="F47" s="162"/>
      <c r="G47" s="162"/>
      <c r="H47" s="162"/>
      <c r="I47" s="163"/>
      <c r="J47" s="88" t="s">
        <v>14</v>
      </c>
      <c r="K47" s="89">
        <v>4108.3599999999997</v>
      </c>
      <c r="L47" s="90">
        <f>SUM(M47/K47)/12</f>
        <v>0.66006528963706523</v>
      </c>
      <c r="M47" s="91">
        <v>32541.43</v>
      </c>
    </row>
    <row r="48" spans="1:19" ht="24.75" x14ac:dyDescent="0.2">
      <c r="A48" s="13" t="s">
        <v>107</v>
      </c>
      <c r="B48" s="145" t="s">
        <v>114</v>
      </c>
      <c r="C48" s="146"/>
      <c r="D48" s="146"/>
      <c r="E48" s="146"/>
      <c r="F48" s="146"/>
      <c r="G48" s="146"/>
      <c r="H48" s="146"/>
      <c r="I48" s="146"/>
      <c r="J48" s="73" t="s">
        <v>16</v>
      </c>
      <c r="K48" s="14">
        <v>4108.3599999999997</v>
      </c>
      <c r="L48" s="45">
        <f t="shared" ref="L48:L60" si="14">SUM(M48/K48)/12</f>
        <v>9.5451124860852832E-2</v>
      </c>
      <c r="M48" s="12">
        <v>4705.7709999999997</v>
      </c>
    </row>
    <row r="49" spans="1:16" ht="39" customHeight="1" x14ac:dyDescent="0.2">
      <c r="A49" s="36" t="s">
        <v>18</v>
      </c>
      <c r="B49" s="147" t="s">
        <v>60</v>
      </c>
      <c r="C49" s="148"/>
      <c r="D49" s="148"/>
      <c r="E49" s="148"/>
      <c r="F49" s="148"/>
      <c r="G49" s="148"/>
      <c r="H49" s="148"/>
      <c r="I49" s="148"/>
      <c r="J49" s="37"/>
      <c r="K49" s="38">
        <v>4108.3599999999997</v>
      </c>
      <c r="L49" s="44">
        <f t="shared" si="14"/>
        <v>0.59090811175262159</v>
      </c>
      <c r="M49" s="39">
        <f>SUM(M50,M52)</f>
        <v>29131.959000000003</v>
      </c>
      <c r="P49" s="15"/>
    </row>
    <row r="50" spans="1:16" x14ac:dyDescent="0.2">
      <c r="A50" s="10" t="s">
        <v>19</v>
      </c>
      <c r="B50" s="97" t="s">
        <v>90</v>
      </c>
      <c r="C50" s="151"/>
      <c r="D50" s="151"/>
      <c r="E50" s="151"/>
      <c r="F50" s="151"/>
      <c r="G50" s="151"/>
      <c r="H50" s="151"/>
      <c r="I50" s="152"/>
      <c r="J50" s="32" t="s">
        <v>14</v>
      </c>
      <c r="K50" s="11">
        <v>4108.3599999999997</v>
      </c>
      <c r="L50" s="45">
        <f t="shared" si="14"/>
        <v>0.550000486812256</v>
      </c>
      <c r="M50" s="12">
        <f>SUM(M51:M51)</f>
        <v>27115.200000000001</v>
      </c>
    </row>
    <row r="51" spans="1:16" s="72" customFormat="1" x14ac:dyDescent="0.2">
      <c r="A51" s="71"/>
      <c r="B51" s="142" t="s">
        <v>104</v>
      </c>
      <c r="C51" s="143"/>
      <c r="D51" s="143"/>
      <c r="E51" s="143"/>
      <c r="F51" s="143"/>
      <c r="G51" s="143"/>
      <c r="H51" s="143"/>
      <c r="I51" s="144"/>
      <c r="J51" s="74" t="s">
        <v>14</v>
      </c>
      <c r="K51" s="67">
        <v>4108.3599999999997</v>
      </c>
      <c r="L51" s="68">
        <f>SUM(M51/K51)/12</f>
        <v>0.550000486812256</v>
      </c>
      <c r="M51" s="75">
        <v>27115.200000000001</v>
      </c>
    </row>
    <row r="52" spans="1:16" ht="24.75" x14ac:dyDescent="0.2">
      <c r="A52" s="13" t="s">
        <v>20</v>
      </c>
      <c r="B52" s="145" t="s">
        <v>115</v>
      </c>
      <c r="C52" s="146"/>
      <c r="D52" s="146"/>
      <c r="E52" s="146"/>
      <c r="F52" s="146"/>
      <c r="G52" s="146"/>
      <c r="H52" s="146"/>
      <c r="I52" s="146"/>
      <c r="J52" s="73" t="s">
        <v>16</v>
      </c>
      <c r="K52" s="14">
        <v>4108.3599999999997</v>
      </c>
      <c r="L52" s="45">
        <f t="shared" si="14"/>
        <v>4.0907624940365504E-2</v>
      </c>
      <c r="M52" s="12">
        <v>2016.759</v>
      </c>
    </row>
    <row r="53" spans="1:16" ht="26.25" customHeight="1" x14ac:dyDescent="0.2">
      <c r="A53" s="36" t="s">
        <v>21</v>
      </c>
      <c r="B53" s="147" t="s">
        <v>61</v>
      </c>
      <c r="C53" s="148"/>
      <c r="D53" s="148"/>
      <c r="E53" s="148"/>
      <c r="F53" s="148"/>
      <c r="G53" s="148"/>
      <c r="H53" s="148"/>
      <c r="I53" s="148"/>
      <c r="J53" s="37"/>
      <c r="K53" s="38">
        <v>4108.3599999999997</v>
      </c>
      <c r="L53" s="44">
        <f t="shared" si="14"/>
        <v>2.5022555634527321E-2</v>
      </c>
      <c r="M53" s="39">
        <f>SUM(M54)</f>
        <v>1233.6199999999999</v>
      </c>
    </row>
    <row r="54" spans="1:16" ht="27.75" customHeight="1" x14ac:dyDescent="0.2">
      <c r="A54" s="10" t="s">
        <v>22</v>
      </c>
      <c r="B54" s="149" t="s">
        <v>116</v>
      </c>
      <c r="C54" s="150"/>
      <c r="D54" s="150"/>
      <c r="E54" s="150"/>
      <c r="F54" s="150"/>
      <c r="G54" s="150"/>
      <c r="H54" s="150"/>
      <c r="I54" s="150"/>
      <c r="J54" s="32" t="s">
        <v>17</v>
      </c>
      <c r="K54" s="11">
        <v>4108.3599999999997</v>
      </c>
      <c r="L54" s="45">
        <f t="shared" si="14"/>
        <v>2.5022555634527321E-2</v>
      </c>
      <c r="M54" s="12">
        <v>1233.6199999999999</v>
      </c>
    </row>
    <row r="55" spans="1:16" x14ac:dyDescent="0.2">
      <c r="A55" s="36" t="s">
        <v>23</v>
      </c>
      <c r="B55" s="147" t="s">
        <v>69</v>
      </c>
      <c r="C55" s="148"/>
      <c r="D55" s="148"/>
      <c r="E55" s="148"/>
      <c r="F55" s="148"/>
      <c r="G55" s="148"/>
      <c r="H55" s="148"/>
      <c r="I55" s="148"/>
      <c r="J55" s="37"/>
      <c r="K55" s="38">
        <v>4108.3599999999997</v>
      </c>
      <c r="L55" s="44">
        <f t="shared" si="14"/>
        <v>9.0587647301275123E-2</v>
      </c>
      <c r="M55" s="39">
        <f>SUM(M56:M60)</f>
        <v>4466</v>
      </c>
    </row>
    <row r="56" spans="1:16" x14ac:dyDescent="0.2">
      <c r="A56" s="16" t="s">
        <v>122</v>
      </c>
      <c r="B56" s="142" t="s">
        <v>117</v>
      </c>
      <c r="C56" s="143"/>
      <c r="D56" s="143"/>
      <c r="E56" s="143"/>
      <c r="F56" s="143"/>
      <c r="G56" s="143"/>
      <c r="H56" s="143"/>
      <c r="I56" s="143"/>
      <c r="J56" s="17" t="s">
        <v>68</v>
      </c>
      <c r="K56" s="17">
        <v>4108.3599999999997</v>
      </c>
      <c r="L56" s="68">
        <f t="shared" si="14"/>
        <v>1.2170306399633917E-2</v>
      </c>
      <c r="M56" s="18">
        <v>600</v>
      </c>
    </row>
    <row r="57" spans="1:16" x14ac:dyDescent="0.2">
      <c r="A57" s="81" t="s">
        <v>24</v>
      </c>
      <c r="B57" s="164" t="s">
        <v>118</v>
      </c>
      <c r="C57" s="165"/>
      <c r="D57" s="165"/>
      <c r="E57" s="165"/>
      <c r="F57" s="165"/>
      <c r="G57" s="165"/>
      <c r="H57" s="165"/>
      <c r="I57" s="166"/>
      <c r="J57" s="82" t="s">
        <v>140</v>
      </c>
      <c r="K57" s="82">
        <v>4108.3599999999997</v>
      </c>
      <c r="L57" s="45">
        <f t="shared" si="14"/>
        <v>4.0567687998779725E-3</v>
      </c>
      <c r="M57" s="83">
        <v>200</v>
      </c>
    </row>
    <row r="58" spans="1:16" ht="16.5" customHeight="1" x14ac:dyDescent="0.2">
      <c r="A58" s="81" t="s">
        <v>123</v>
      </c>
      <c r="B58" s="164" t="s">
        <v>141</v>
      </c>
      <c r="C58" s="165"/>
      <c r="D58" s="165"/>
      <c r="E58" s="165"/>
      <c r="F58" s="165"/>
      <c r="G58" s="165"/>
      <c r="H58" s="165"/>
      <c r="I58" s="166"/>
      <c r="J58" s="82" t="s">
        <v>142</v>
      </c>
      <c r="K58" s="82">
        <v>4108.3599999999997</v>
      </c>
      <c r="L58" s="45">
        <f t="shared" si="14"/>
        <v>1.5212882999542397E-2</v>
      </c>
      <c r="M58" s="83">
        <v>750</v>
      </c>
    </row>
    <row r="59" spans="1:16" x14ac:dyDescent="0.2">
      <c r="A59" s="81" t="s">
        <v>124</v>
      </c>
      <c r="B59" s="164" t="s">
        <v>119</v>
      </c>
      <c r="C59" s="165"/>
      <c r="D59" s="165"/>
      <c r="E59" s="165"/>
      <c r="F59" s="165"/>
      <c r="G59" s="165"/>
      <c r="H59" s="165"/>
      <c r="I59" s="166"/>
      <c r="J59" s="82" t="s">
        <v>120</v>
      </c>
      <c r="K59" s="82">
        <v>4108.3599999999997</v>
      </c>
      <c r="L59" s="45">
        <f t="shared" si="14"/>
        <v>3.0425765999084795E-2</v>
      </c>
      <c r="M59" s="83">
        <v>1500</v>
      </c>
    </row>
    <row r="60" spans="1:16" x14ac:dyDescent="0.2">
      <c r="A60" s="81" t="s">
        <v>125</v>
      </c>
      <c r="B60" s="164" t="s">
        <v>121</v>
      </c>
      <c r="C60" s="165"/>
      <c r="D60" s="165"/>
      <c r="E60" s="165"/>
      <c r="F60" s="165"/>
      <c r="G60" s="165"/>
      <c r="H60" s="165"/>
      <c r="I60" s="166"/>
      <c r="J60" s="82" t="s">
        <v>70</v>
      </c>
      <c r="K60" s="82">
        <v>4108.3599999999997</v>
      </c>
      <c r="L60" s="45">
        <f t="shared" si="14"/>
        <v>2.8721923103136048E-2</v>
      </c>
      <c r="M60" s="83">
        <v>1416</v>
      </c>
    </row>
    <row r="61" spans="1:16" ht="27.75" customHeight="1" x14ac:dyDescent="0.2">
      <c r="A61" s="36" t="s">
        <v>25</v>
      </c>
      <c r="B61" s="147" t="s">
        <v>62</v>
      </c>
      <c r="C61" s="148"/>
      <c r="D61" s="148"/>
      <c r="E61" s="148"/>
      <c r="F61" s="148"/>
      <c r="G61" s="148"/>
      <c r="H61" s="148"/>
      <c r="I61" s="148"/>
      <c r="J61" s="37"/>
      <c r="K61" s="39">
        <v>4108.3599999999997</v>
      </c>
      <c r="L61" s="44">
        <f t="shared" ref="L61:L67" si="15">SUM(M61/K61)/12</f>
        <v>0.96000107098696319</v>
      </c>
      <c r="M61" s="39">
        <f>SUM(M62)</f>
        <v>47328.36</v>
      </c>
    </row>
    <row r="62" spans="1:16" x14ac:dyDescent="0.2">
      <c r="A62" s="10" t="s">
        <v>26</v>
      </c>
      <c r="B62" s="161" t="s">
        <v>91</v>
      </c>
      <c r="C62" s="162"/>
      <c r="D62" s="162"/>
      <c r="E62" s="162"/>
      <c r="F62" s="162"/>
      <c r="G62" s="162"/>
      <c r="H62" s="162"/>
      <c r="I62" s="163"/>
      <c r="J62" s="32" t="s">
        <v>14</v>
      </c>
      <c r="K62" s="11">
        <v>4108.3599999999997</v>
      </c>
      <c r="L62" s="45">
        <f t="shared" si="15"/>
        <v>0.96000107098696319</v>
      </c>
      <c r="M62" s="12">
        <f>SUM(M63)</f>
        <v>47328.36</v>
      </c>
    </row>
    <row r="63" spans="1:16" s="69" customFormat="1" x14ac:dyDescent="0.2">
      <c r="A63" s="76"/>
      <c r="B63" s="142" t="s">
        <v>104</v>
      </c>
      <c r="C63" s="143"/>
      <c r="D63" s="143"/>
      <c r="E63" s="143"/>
      <c r="F63" s="143"/>
      <c r="G63" s="143"/>
      <c r="H63" s="143"/>
      <c r="I63" s="144"/>
      <c r="J63" s="77" t="s">
        <v>14</v>
      </c>
      <c r="K63" s="67">
        <v>4108.3599999999997</v>
      </c>
      <c r="L63" s="68">
        <f t="shared" si="15"/>
        <v>0.96000107098696319</v>
      </c>
      <c r="M63" s="75">
        <v>47328.36</v>
      </c>
    </row>
    <row r="64" spans="1:16" x14ac:dyDescent="0.2">
      <c r="A64" s="36" t="s">
        <v>27</v>
      </c>
      <c r="B64" s="147" t="s">
        <v>28</v>
      </c>
      <c r="C64" s="148"/>
      <c r="D64" s="148"/>
      <c r="E64" s="148"/>
      <c r="F64" s="148"/>
      <c r="G64" s="148"/>
      <c r="H64" s="148"/>
      <c r="I64" s="148"/>
      <c r="J64" s="40"/>
      <c r="K64" s="39">
        <v>4108.3599999999997</v>
      </c>
      <c r="L64" s="44">
        <f t="shared" si="15"/>
        <v>0</v>
      </c>
      <c r="M64" s="39">
        <v>0</v>
      </c>
    </row>
    <row r="65" spans="1:17" ht="24.75" customHeight="1" x14ac:dyDescent="0.2">
      <c r="A65" s="36" t="s">
        <v>29</v>
      </c>
      <c r="B65" s="147" t="s">
        <v>63</v>
      </c>
      <c r="C65" s="148"/>
      <c r="D65" s="148"/>
      <c r="E65" s="148"/>
      <c r="F65" s="148"/>
      <c r="G65" s="148"/>
      <c r="H65" s="148"/>
      <c r="I65" s="148"/>
      <c r="J65" s="37"/>
      <c r="K65" s="39">
        <v>4108.3599999999997</v>
      </c>
      <c r="L65" s="44">
        <f t="shared" si="15"/>
        <v>0.80834120346480531</v>
      </c>
      <c r="M65" s="39">
        <f>SUM(M66)</f>
        <v>39851.480000000003</v>
      </c>
      <c r="P65" s="19"/>
      <c r="Q65" s="20"/>
    </row>
    <row r="66" spans="1:17" x14ac:dyDescent="0.2">
      <c r="A66" s="10" t="s">
        <v>30</v>
      </c>
      <c r="B66" s="161" t="s">
        <v>92</v>
      </c>
      <c r="C66" s="162"/>
      <c r="D66" s="162"/>
      <c r="E66" s="162"/>
      <c r="F66" s="162"/>
      <c r="G66" s="162"/>
      <c r="H66" s="162"/>
      <c r="I66" s="163"/>
      <c r="J66" s="32" t="s">
        <v>14</v>
      </c>
      <c r="K66" s="11">
        <v>4108.3599999999997</v>
      </c>
      <c r="L66" s="45">
        <f t="shared" si="15"/>
        <v>0.80834120346480531</v>
      </c>
      <c r="M66" s="12">
        <f>SUM(M67)</f>
        <v>39851.480000000003</v>
      </c>
      <c r="P66" s="21"/>
      <c r="Q66" s="21"/>
    </row>
    <row r="67" spans="1:17" x14ac:dyDescent="0.2">
      <c r="A67" s="10"/>
      <c r="B67" s="142" t="s">
        <v>104</v>
      </c>
      <c r="C67" s="143"/>
      <c r="D67" s="143"/>
      <c r="E67" s="143"/>
      <c r="F67" s="143"/>
      <c r="G67" s="143"/>
      <c r="H67" s="143"/>
      <c r="I67" s="144"/>
      <c r="J67" s="77" t="s">
        <v>14</v>
      </c>
      <c r="K67" s="67">
        <v>4108.3599999999997</v>
      </c>
      <c r="L67" s="68">
        <f t="shared" si="15"/>
        <v>0.80834120346480531</v>
      </c>
      <c r="M67" s="75">
        <v>39851.480000000003</v>
      </c>
      <c r="P67" s="21"/>
      <c r="Q67" s="21"/>
    </row>
    <row r="68" spans="1:17" ht="26.25" customHeight="1" x14ac:dyDescent="0.2">
      <c r="A68" s="36" t="s">
        <v>31</v>
      </c>
      <c r="B68" s="147" t="s">
        <v>111</v>
      </c>
      <c r="C68" s="148"/>
      <c r="D68" s="148"/>
      <c r="E68" s="148"/>
      <c r="F68" s="148"/>
      <c r="G68" s="148"/>
      <c r="H68" s="148"/>
      <c r="I68" s="167"/>
      <c r="J68" s="37"/>
      <c r="K68" s="39">
        <v>4108.3599999999997</v>
      </c>
      <c r="L68" s="44">
        <f t="shared" ref="L68:L72" si="16">SUM(M68/K68)/12</f>
        <v>0.67532685386220626</v>
      </c>
      <c r="M68" s="39">
        <f>SUM(M69:M70)</f>
        <v>33293.83</v>
      </c>
      <c r="P68" s="19"/>
      <c r="Q68" s="20"/>
    </row>
    <row r="69" spans="1:17" ht="15" customHeight="1" x14ac:dyDescent="0.2">
      <c r="A69" s="13" t="s">
        <v>32</v>
      </c>
      <c r="B69" s="145" t="s">
        <v>106</v>
      </c>
      <c r="C69" s="146"/>
      <c r="D69" s="146"/>
      <c r="E69" s="146"/>
      <c r="F69" s="146"/>
      <c r="G69" s="146"/>
      <c r="H69" s="146"/>
      <c r="I69" s="146"/>
      <c r="J69" s="29" t="s">
        <v>14</v>
      </c>
      <c r="K69" s="14">
        <v>4108.3599999999997</v>
      </c>
      <c r="L69" s="45">
        <f t="shared" si="16"/>
        <v>0.4800041865854015</v>
      </c>
      <c r="M69" s="12">
        <v>23664.36</v>
      </c>
    </row>
    <row r="70" spans="1:17" ht="24.75" x14ac:dyDescent="0.2">
      <c r="A70" s="13" t="s">
        <v>33</v>
      </c>
      <c r="B70" s="145" t="s">
        <v>34</v>
      </c>
      <c r="C70" s="146"/>
      <c r="D70" s="146"/>
      <c r="E70" s="146"/>
      <c r="F70" s="146"/>
      <c r="G70" s="146"/>
      <c r="H70" s="146"/>
      <c r="I70" s="146"/>
      <c r="J70" s="73" t="s">
        <v>16</v>
      </c>
      <c r="K70" s="14">
        <v>4108.3599999999997</v>
      </c>
      <c r="L70" s="45">
        <f t="shared" si="16"/>
        <v>0.1953226672768047</v>
      </c>
      <c r="M70" s="12">
        <v>9629.4699999999993</v>
      </c>
    </row>
    <row r="71" spans="1:17" ht="27" customHeight="1" x14ac:dyDescent="0.2">
      <c r="A71" s="36" t="s">
        <v>35</v>
      </c>
      <c r="B71" s="147" t="s">
        <v>64</v>
      </c>
      <c r="C71" s="148"/>
      <c r="D71" s="148"/>
      <c r="E71" s="148"/>
      <c r="F71" s="148"/>
      <c r="G71" s="148"/>
      <c r="H71" s="148"/>
      <c r="I71" s="148"/>
      <c r="J71" s="37"/>
      <c r="K71" s="39">
        <v>4108.3599999999997</v>
      </c>
      <c r="L71" s="44">
        <f t="shared" si="16"/>
        <v>0.21119376101412732</v>
      </c>
      <c r="M71" s="39">
        <f>SUM(M72)</f>
        <v>10411.92</v>
      </c>
      <c r="P71" s="22"/>
      <c r="Q71" s="22"/>
    </row>
    <row r="72" spans="1:17" ht="24.75" x14ac:dyDescent="0.2">
      <c r="A72" s="13" t="s">
        <v>36</v>
      </c>
      <c r="B72" s="94" t="s">
        <v>113</v>
      </c>
      <c r="C72" s="95"/>
      <c r="D72" s="95"/>
      <c r="E72" s="95"/>
      <c r="F72" s="95"/>
      <c r="G72" s="95"/>
      <c r="H72" s="95"/>
      <c r="I72" s="95"/>
      <c r="J72" s="73" t="s">
        <v>16</v>
      </c>
      <c r="K72" s="14">
        <v>4108.3599999999997</v>
      </c>
      <c r="L72" s="45">
        <f t="shared" si="16"/>
        <v>0.21119376101412732</v>
      </c>
      <c r="M72" s="12">
        <v>10411.92</v>
      </c>
    </row>
    <row r="73" spans="1:17" ht="35.25" customHeight="1" x14ac:dyDescent="0.2">
      <c r="A73" s="36" t="s">
        <v>37</v>
      </c>
      <c r="B73" s="147" t="s">
        <v>86</v>
      </c>
      <c r="C73" s="148"/>
      <c r="D73" s="148"/>
      <c r="E73" s="148"/>
      <c r="F73" s="148"/>
      <c r="G73" s="148"/>
      <c r="H73" s="148"/>
      <c r="I73" s="148"/>
      <c r="J73" s="37"/>
      <c r="K73" s="39">
        <v>4108.3599999999997</v>
      </c>
      <c r="L73" s="44">
        <f>SUM(M73/K73)/12</f>
        <v>0.14066318433632885</v>
      </c>
      <c r="M73" s="39">
        <f>SUM(M74)</f>
        <v>6934.74</v>
      </c>
    </row>
    <row r="74" spans="1:17" ht="24.75" x14ac:dyDescent="0.2">
      <c r="A74" s="13" t="s">
        <v>38</v>
      </c>
      <c r="B74" s="94" t="s">
        <v>39</v>
      </c>
      <c r="C74" s="95"/>
      <c r="D74" s="95"/>
      <c r="E74" s="95"/>
      <c r="F74" s="95"/>
      <c r="G74" s="95"/>
      <c r="H74" s="95"/>
      <c r="I74" s="95"/>
      <c r="J74" s="73" t="s">
        <v>16</v>
      </c>
      <c r="K74" s="14">
        <v>4108.3599999999997</v>
      </c>
      <c r="L74" s="45">
        <f>SUM(M74/K74)/12</f>
        <v>0.14066318433632885</v>
      </c>
      <c r="M74" s="12">
        <v>6934.74</v>
      </c>
    </row>
    <row r="75" spans="1:17" x14ac:dyDescent="0.2">
      <c r="A75" s="36" t="s">
        <v>40</v>
      </c>
      <c r="B75" s="147" t="s">
        <v>65</v>
      </c>
      <c r="C75" s="148"/>
      <c r="D75" s="148"/>
      <c r="E75" s="148"/>
      <c r="F75" s="148"/>
      <c r="G75" s="148"/>
      <c r="H75" s="148"/>
      <c r="I75" s="148"/>
      <c r="J75" s="37"/>
      <c r="K75" s="39">
        <v>4108.3599999999997</v>
      </c>
      <c r="L75" s="44">
        <f t="shared" ref="L75:L82" si="17">SUM(M75/K75)/12</f>
        <v>0.2945907856176187</v>
      </c>
      <c r="M75" s="39">
        <f>SUM(M76:M79)</f>
        <v>14523.42</v>
      </c>
      <c r="P75" s="22"/>
      <c r="Q75" s="23"/>
    </row>
    <row r="76" spans="1:17" x14ac:dyDescent="0.2">
      <c r="A76" s="13" t="s">
        <v>41</v>
      </c>
      <c r="B76" s="145" t="s">
        <v>101</v>
      </c>
      <c r="C76" s="146"/>
      <c r="D76" s="146"/>
      <c r="E76" s="146"/>
      <c r="F76" s="146"/>
      <c r="G76" s="146"/>
      <c r="H76" s="146"/>
      <c r="I76" s="146"/>
      <c r="J76" s="29" t="s">
        <v>14</v>
      </c>
      <c r="K76" s="14">
        <v>4108.3599999999997</v>
      </c>
      <c r="L76" s="45">
        <f t="shared" si="17"/>
        <v>6.6089631872572024E-2</v>
      </c>
      <c r="M76" s="12">
        <v>3258.24</v>
      </c>
    </row>
    <row r="77" spans="1:17" ht="22.5" customHeight="1" x14ac:dyDescent="0.2">
      <c r="A77" s="13" t="s">
        <v>42</v>
      </c>
      <c r="B77" s="145" t="s">
        <v>105</v>
      </c>
      <c r="C77" s="146"/>
      <c r="D77" s="146"/>
      <c r="E77" s="146"/>
      <c r="F77" s="146"/>
      <c r="G77" s="146"/>
      <c r="H77" s="146"/>
      <c r="I77" s="146"/>
      <c r="J77" s="29" t="s">
        <v>14</v>
      </c>
      <c r="K77" s="14">
        <v>4108.3599999999997</v>
      </c>
      <c r="L77" s="45">
        <f t="shared" si="17"/>
        <v>1.4078610443096518E-2</v>
      </c>
      <c r="M77" s="12">
        <v>694.08</v>
      </c>
    </row>
    <row r="78" spans="1:17" ht="24.75" x14ac:dyDescent="0.2">
      <c r="A78" s="13" t="s">
        <v>42</v>
      </c>
      <c r="B78" s="94" t="s">
        <v>94</v>
      </c>
      <c r="C78" s="95"/>
      <c r="D78" s="95"/>
      <c r="E78" s="95"/>
      <c r="F78" s="95"/>
      <c r="G78" s="95"/>
      <c r="H78" s="95"/>
      <c r="I78" s="95"/>
      <c r="J78" s="73" t="s">
        <v>16</v>
      </c>
      <c r="K78" s="14">
        <v>4108.3599999999997</v>
      </c>
      <c r="L78" s="45">
        <f t="shared" si="17"/>
        <v>0.19291781473223704</v>
      </c>
      <c r="M78" s="12">
        <v>9510.91</v>
      </c>
    </row>
    <row r="79" spans="1:17" ht="24.75" x14ac:dyDescent="0.2">
      <c r="A79" s="13" t="s">
        <v>43</v>
      </c>
      <c r="B79" s="94" t="s">
        <v>96</v>
      </c>
      <c r="C79" s="95"/>
      <c r="D79" s="95"/>
      <c r="E79" s="95"/>
      <c r="F79" s="95"/>
      <c r="G79" s="95"/>
      <c r="H79" s="95"/>
      <c r="I79" s="96"/>
      <c r="J79" s="73" t="s">
        <v>16</v>
      </c>
      <c r="K79" s="14">
        <v>4108.3599999999997</v>
      </c>
      <c r="L79" s="45">
        <f t="shared" si="17"/>
        <v>2.1504728569713139E-2</v>
      </c>
      <c r="M79" s="12">
        <v>1060.19</v>
      </c>
    </row>
    <row r="80" spans="1:17" x14ac:dyDescent="0.2">
      <c r="A80" s="36" t="s">
        <v>44</v>
      </c>
      <c r="B80" s="147" t="s">
        <v>66</v>
      </c>
      <c r="C80" s="148"/>
      <c r="D80" s="148"/>
      <c r="E80" s="148"/>
      <c r="F80" s="148"/>
      <c r="G80" s="148"/>
      <c r="H80" s="148"/>
      <c r="I80" s="148"/>
      <c r="J80" s="37"/>
      <c r="K80" s="39">
        <v>4108.3599999999997</v>
      </c>
      <c r="L80" s="44">
        <f t="shared" si="17"/>
        <v>0.46630549254041359</v>
      </c>
      <c r="M80" s="39">
        <f>SUM(M81:M84)</f>
        <v>22989.010000000002</v>
      </c>
      <c r="P80" s="22"/>
      <c r="Q80" s="22"/>
    </row>
    <row r="81" spans="1:17" x14ac:dyDescent="0.2">
      <c r="A81" s="13" t="s">
        <v>45</v>
      </c>
      <c r="B81" s="145" t="s">
        <v>97</v>
      </c>
      <c r="C81" s="146"/>
      <c r="D81" s="146"/>
      <c r="E81" s="146"/>
      <c r="F81" s="146"/>
      <c r="G81" s="146"/>
      <c r="H81" s="146"/>
      <c r="I81" s="146"/>
      <c r="J81" s="78">
        <v>2.3599999999999999E-2</v>
      </c>
      <c r="K81" s="14">
        <v>4108.3599999999997</v>
      </c>
      <c r="L81" s="45">
        <f t="shared" si="17"/>
        <v>0.16773623376075453</v>
      </c>
      <c r="M81" s="12">
        <v>8269.4500000000007</v>
      </c>
    </row>
    <row r="82" spans="1:17" x14ac:dyDescent="0.2">
      <c r="A82" s="13" t="s">
        <v>46</v>
      </c>
      <c r="B82" s="145" t="s">
        <v>98</v>
      </c>
      <c r="C82" s="146"/>
      <c r="D82" s="146"/>
      <c r="E82" s="146"/>
      <c r="F82" s="146"/>
      <c r="G82" s="146"/>
      <c r="H82" s="146"/>
      <c r="I82" s="146"/>
      <c r="J82" s="78">
        <v>2.9499999999999998E-2</v>
      </c>
      <c r="K82" s="14">
        <v>4108.3599999999997</v>
      </c>
      <c r="L82" s="45">
        <f t="shared" si="17"/>
        <v>6.2785799361951403E-2</v>
      </c>
      <c r="M82" s="12">
        <v>3095.36</v>
      </c>
    </row>
    <row r="83" spans="1:17" x14ac:dyDescent="0.2">
      <c r="A83" s="13" t="s">
        <v>47</v>
      </c>
      <c r="B83" s="145" t="s">
        <v>99</v>
      </c>
      <c r="C83" s="146"/>
      <c r="D83" s="146"/>
      <c r="E83" s="146"/>
      <c r="F83" s="146"/>
      <c r="G83" s="146"/>
      <c r="H83" s="146"/>
      <c r="I83" s="146"/>
      <c r="J83" s="78">
        <v>0.02</v>
      </c>
      <c r="K83" s="14">
        <v>4108.3599999999997</v>
      </c>
      <c r="L83" s="45">
        <f t="shared" ref="L83:L89" si="18">SUM(M83/K83)/12</f>
        <v>9.9518826652646497E-2</v>
      </c>
      <c r="M83" s="12">
        <v>4906.3100000000004</v>
      </c>
    </row>
    <row r="84" spans="1:17" ht="24.75" x14ac:dyDescent="0.2">
      <c r="A84" s="13" t="s">
        <v>95</v>
      </c>
      <c r="B84" s="145" t="s">
        <v>93</v>
      </c>
      <c r="C84" s="146"/>
      <c r="D84" s="146"/>
      <c r="E84" s="146"/>
      <c r="F84" s="146"/>
      <c r="G84" s="146"/>
      <c r="H84" s="146"/>
      <c r="I84" s="160"/>
      <c r="J84" s="73" t="s">
        <v>16</v>
      </c>
      <c r="K84" s="14">
        <v>4108.3599999999997</v>
      </c>
      <c r="L84" s="45">
        <f t="shared" si="18"/>
        <v>0.13626463276506118</v>
      </c>
      <c r="M84" s="12">
        <v>6717.89</v>
      </c>
    </row>
    <row r="85" spans="1:17" ht="37.5" customHeight="1" x14ac:dyDescent="0.2">
      <c r="A85" s="36" t="s">
        <v>48</v>
      </c>
      <c r="B85" s="147" t="s">
        <v>136</v>
      </c>
      <c r="C85" s="148"/>
      <c r="D85" s="148"/>
      <c r="E85" s="148"/>
      <c r="F85" s="148"/>
      <c r="G85" s="148"/>
      <c r="H85" s="148"/>
      <c r="I85" s="148"/>
      <c r="J85" s="79">
        <v>0.2</v>
      </c>
      <c r="K85" s="39">
        <v>4108.3599999999997</v>
      </c>
      <c r="L85" s="44">
        <f t="shared" si="18"/>
        <v>1.137478580260737</v>
      </c>
      <c r="M85" s="39">
        <f>SUM(C9*20%)</f>
        <v>56078.058000000012</v>
      </c>
      <c r="Q85" s="22"/>
    </row>
    <row r="86" spans="1:17" x14ac:dyDescent="0.2">
      <c r="A86" s="36" t="s">
        <v>49</v>
      </c>
      <c r="B86" s="147" t="s">
        <v>137</v>
      </c>
      <c r="C86" s="148"/>
      <c r="D86" s="148"/>
      <c r="E86" s="148"/>
      <c r="F86" s="148"/>
      <c r="G86" s="148"/>
      <c r="H86" s="148"/>
      <c r="I86" s="148"/>
      <c r="J86" s="37"/>
      <c r="K86" s="39">
        <v>4108.3599999999997</v>
      </c>
      <c r="L86" s="44">
        <f t="shared" si="18"/>
        <v>3.2715406309735927E-2</v>
      </c>
      <c r="M86" s="39">
        <f>SUM(M87:M88)</f>
        <v>1612.88</v>
      </c>
      <c r="O86" s="80"/>
      <c r="P86" s="22"/>
      <c r="Q86" s="22"/>
    </row>
    <row r="87" spans="1:17" ht="19.5" x14ac:dyDescent="0.2">
      <c r="A87" s="34" t="s">
        <v>50</v>
      </c>
      <c r="B87" s="145" t="s">
        <v>109</v>
      </c>
      <c r="C87" s="146"/>
      <c r="D87" s="146"/>
      <c r="E87" s="146"/>
      <c r="F87" s="146"/>
      <c r="G87" s="146"/>
      <c r="H87" s="146"/>
      <c r="I87" s="146"/>
      <c r="J87" s="32" t="s">
        <v>52</v>
      </c>
      <c r="K87" s="11">
        <v>4108.3599999999997</v>
      </c>
      <c r="L87" s="45">
        <f t="shared" si="18"/>
        <v>0</v>
      </c>
      <c r="M87" s="12">
        <v>0</v>
      </c>
      <c r="O87" s="80"/>
    </row>
    <row r="88" spans="1:17" ht="19.5" x14ac:dyDescent="0.2">
      <c r="A88" s="13" t="s">
        <v>51</v>
      </c>
      <c r="B88" s="145" t="s">
        <v>110</v>
      </c>
      <c r="C88" s="146"/>
      <c r="D88" s="146"/>
      <c r="E88" s="146"/>
      <c r="F88" s="146"/>
      <c r="G88" s="146"/>
      <c r="H88" s="146"/>
      <c r="I88" s="146"/>
      <c r="J88" s="32" t="s">
        <v>52</v>
      </c>
      <c r="K88" s="11">
        <v>4108.3599999999997</v>
      </c>
      <c r="L88" s="45">
        <f t="shared" si="18"/>
        <v>3.2715406309735927E-2</v>
      </c>
      <c r="M88" s="12">
        <v>1612.88</v>
      </c>
      <c r="O88" s="80"/>
    </row>
    <row r="89" spans="1:17" x14ac:dyDescent="0.2">
      <c r="A89" s="36" t="s">
        <v>143</v>
      </c>
      <c r="B89" s="175" t="s">
        <v>144</v>
      </c>
      <c r="C89" s="176"/>
      <c r="D89" s="176"/>
      <c r="E89" s="176"/>
      <c r="F89" s="176"/>
      <c r="G89" s="176"/>
      <c r="H89" s="176"/>
      <c r="I89" s="177"/>
      <c r="J89" s="93"/>
      <c r="K89" s="38">
        <v>4108.3599999999997</v>
      </c>
      <c r="L89" s="44">
        <f t="shared" si="18"/>
        <v>1.2268003534256979</v>
      </c>
      <c r="M89" s="39">
        <v>60481.65</v>
      </c>
      <c r="O89" s="80"/>
    </row>
    <row r="90" spans="1:17" s="25" customFormat="1" x14ac:dyDescent="0.2">
      <c r="A90" s="24"/>
      <c r="B90" s="168" t="s">
        <v>53</v>
      </c>
      <c r="C90" s="169"/>
      <c r="D90" s="169"/>
      <c r="E90" s="169"/>
      <c r="F90" s="169"/>
      <c r="G90" s="169"/>
      <c r="H90" s="169"/>
      <c r="I90" s="169"/>
      <c r="J90" s="37"/>
      <c r="K90" s="41">
        <v>4108.3599999999997</v>
      </c>
      <c r="L90" s="44">
        <f>SUM(L44,L49,L53,L55,L61,L64,L65,L68,L71,L73,L75,L80,L85,L86)</f>
        <v>7.8486516517539844</v>
      </c>
      <c r="M90" s="39">
        <f>SUM(M44,M49,M53,M55,M61,M64,M65,M68,M71,M73,M75,M80,M85,M86,M89)</f>
        <v>447422.68799999997</v>
      </c>
      <c r="P90" s="26"/>
      <c r="Q90" s="27"/>
    </row>
    <row r="91" spans="1:17" ht="15" x14ac:dyDescent="0.2">
      <c r="A91" s="170" t="s">
        <v>54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2"/>
    </row>
    <row r="92" spans="1:17" x14ac:dyDescent="0.2">
      <c r="A92" s="13">
        <v>1</v>
      </c>
      <c r="B92" s="173" t="s">
        <v>134</v>
      </c>
      <c r="C92" s="174"/>
      <c r="D92" s="174"/>
      <c r="E92" s="174"/>
      <c r="F92" s="174"/>
      <c r="G92" s="174"/>
      <c r="H92" s="174"/>
      <c r="I92" s="174"/>
      <c r="J92" s="32" t="s">
        <v>102</v>
      </c>
      <c r="K92" s="28">
        <v>4108.3599999999997</v>
      </c>
      <c r="L92" s="45">
        <f t="shared" ref="L92" si="19">SUM(M92/K92)/12</f>
        <v>4.0567687998779724E-2</v>
      </c>
      <c r="M92" s="12">
        <v>2000</v>
      </c>
      <c r="N92" s="6"/>
    </row>
    <row r="93" spans="1:17" x14ac:dyDescent="0.2">
      <c r="A93" s="13">
        <v>2</v>
      </c>
      <c r="B93" s="97" t="s">
        <v>135</v>
      </c>
      <c r="C93" s="151"/>
      <c r="D93" s="151"/>
      <c r="E93" s="151"/>
      <c r="F93" s="151"/>
      <c r="G93" s="151"/>
      <c r="H93" s="151"/>
      <c r="I93" s="152"/>
      <c r="J93" s="32" t="s">
        <v>102</v>
      </c>
      <c r="K93" s="28">
        <v>4108.3599999999997</v>
      </c>
      <c r="L93" s="45">
        <f t="shared" ref="L93:L100" si="20">SUM(M93/K93)/12</f>
        <v>3.245415039902378E-2</v>
      </c>
      <c r="M93" s="12">
        <v>1600</v>
      </c>
      <c r="N93" s="6"/>
    </row>
    <row r="94" spans="1:17" x14ac:dyDescent="0.2">
      <c r="A94" s="13">
        <v>3</v>
      </c>
      <c r="B94" s="145" t="s">
        <v>150</v>
      </c>
      <c r="C94" s="146"/>
      <c r="D94" s="146"/>
      <c r="E94" s="146"/>
      <c r="F94" s="146"/>
      <c r="G94" s="146"/>
      <c r="H94" s="146"/>
      <c r="I94" s="160"/>
      <c r="J94" s="73" t="s">
        <v>102</v>
      </c>
      <c r="K94" s="14">
        <v>4108.3599999999997</v>
      </c>
      <c r="L94" s="45">
        <f t="shared" ref="L94" si="21">SUM(M94/K94)/12</f>
        <v>6.0851531998169584E-3</v>
      </c>
      <c r="M94" s="12">
        <v>300</v>
      </c>
      <c r="N94" s="6"/>
    </row>
    <row r="95" spans="1:17" x14ac:dyDescent="0.2">
      <c r="A95" s="13">
        <v>4</v>
      </c>
      <c r="B95" s="97" t="s">
        <v>138</v>
      </c>
      <c r="C95" s="151"/>
      <c r="D95" s="151"/>
      <c r="E95" s="151"/>
      <c r="F95" s="151"/>
      <c r="G95" s="151"/>
      <c r="H95" s="151"/>
      <c r="I95" s="152"/>
      <c r="J95" s="32" t="s">
        <v>139</v>
      </c>
      <c r="K95" s="28">
        <v>4108.3599999999997</v>
      </c>
      <c r="L95" s="45">
        <f t="shared" si="20"/>
        <v>1.6734171299496639</v>
      </c>
      <c r="M95" s="12">
        <v>82500</v>
      </c>
      <c r="N95" s="6"/>
    </row>
    <row r="96" spans="1:17" x14ac:dyDescent="0.2">
      <c r="A96" s="13">
        <v>5</v>
      </c>
      <c r="B96" s="97" t="s">
        <v>145</v>
      </c>
      <c r="C96" s="151"/>
      <c r="D96" s="151"/>
      <c r="E96" s="151"/>
      <c r="F96" s="151"/>
      <c r="G96" s="151"/>
      <c r="H96" s="151"/>
      <c r="I96" s="152"/>
      <c r="J96" s="32"/>
      <c r="K96" s="28">
        <v>4108.3599999999997</v>
      </c>
      <c r="L96" s="45">
        <f t="shared" si="20"/>
        <v>0.29032225348638713</v>
      </c>
      <c r="M96" s="12">
        <v>14312.98</v>
      </c>
      <c r="N96" s="6"/>
    </row>
    <row r="97" spans="1:14" x14ac:dyDescent="0.2">
      <c r="A97" s="13">
        <v>6</v>
      </c>
      <c r="B97" s="97" t="s">
        <v>146</v>
      </c>
      <c r="C97" s="151"/>
      <c r="D97" s="151"/>
      <c r="E97" s="151"/>
      <c r="F97" s="151"/>
      <c r="G97" s="151"/>
      <c r="H97" s="151"/>
      <c r="I97" s="152"/>
      <c r="J97" s="32"/>
      <c r="K97" s="28">
        <v>4108.3599999999997</v>
      </c>
      <c r="L97" s="45">
        <f t="shared" si="20"/>
        <v>2.213636747185414E-2</v>
      </c>
      <c r="M97" s="12">
        <v>1091.33</v>
      </c>
      <c r="N97" s="6"/>
    </row>
    <row r="98" spans="1:14" x14ac:dyDescent="0.2">
      <c r="A98" s="13">
        <v>7</v>
      </c>
      <c r="B98" s="97" t="s">
        <v>147</v>
      </c>
      <c r="C98" s="151"/>
      <c r="D98" s="151"/>
      <c r="E98" s="151"/>
      <c r="F98" s="151"/>
      <c r="G98" s="151"/>
      <c r="H98" s="151"/>
      <c r="I98" s="152"/>
      <c r="J98" s="32"/>
      <c r="K98" s="28">
        <v>4108.3599999999997</v>
      </c>
      <c r="L98" s="45">
        <f t="shared" si="20"/>
        <v>4.6928904315428378E-2</v>
      </c>
      <c r="M98" s="12">
        <v>2313.61</v>
      </c>
      <c r="N98" s="6"/>
    </row>
    <row r="99" spans="1:14" x14ac:dyDescent="0.2">
      <c r="A99" s="13">
        <v>8</v>
      </c>
      <c r="B99" s="97" t="s">
        <v>148</v>
      </c>
      <c r="C99" s="151"/>
      <c r="D99" s="151"/>
      <c r="E99" s="151"/>
      <c r="F99" s="151"/>
      <c r="G99" s="151"/>
      <c r="H99" s="151"/>
      <c r="I99" s="152"/>
      <c r="J99" s="32"/>
      <c r="K99" s="28">
        <v>4108.3599999999997</v>
      </c>
      <c r="L99" s="45">
        <f t="shared" si="20"/>
        <v>5.0618535538917403E-2</v>
      </c>
      <c r="M99" s="12">
        <v>2495.5100000000002</v>
      </c>
      <c r="N99" s="6"/>
    </row>
    <row r="100" spans="1:14" x14ac:dyDescent="0.2">
      <c r="A100" s="13">
        <v>9</v>
      </c>
      <c r="B100" s="97" t="s">
        <v>149</v>
      </c>
      <c r="C100" s="151"/>
      <c r="D100" s="151"/>
      <c r="E100" s="151"/>
      <c r="F100" s="151"/>
      <c r="G100" s="151"/>
      <c r="H100" s="151"/>
      <c r="I100" s="152"/>
      <c r="J100" s="32"/>
      <c r="K100" s="28">
        <v>4108.3599999999997</v>
      </c>
      <c r="L100" s="45">
        <f t="shared" si="20"/>
        <v>7.2036043579433162E-3</v>
      </c>
      <c r="M100" s="12">
        <v>355.14</v>
      </c>
      <c r="N100" s="6"/>
    </row>
    <row r="101" spans="1:14" x14ac:dyDescent="0.2">
      <c r="A101" s="92"/>
      <c r="B101" s="168" t="s">
        <v>55</v>
      </c>
      <c r="C101" s="169"/>
      <c r="D101" s="169"/>
      <c r="E101" s="169"/>
      <c r="F101" s="169"/>
      <c r="G101" s="169"/>
      <c r="H101" s="169"/>
      <c r="I101" s="169"/>
      <c r="J101" s="37"/>
      <c r="K101" s="41">
        <v>4108.3599999999997</v>
      </c>
      <c r="L101" s="44">
        <f>SUM(L92:L100)</f>
        <v>2.1697337867178144</v>
      </c>
      <c r="M101" s="39">
        <f>SUM(M92:M100)</f>
        <v>106968.56999999999</v>
      </c>
    </row>
    <row r="102" spans="1:14" ht="15" x14ac:dyDescent="0.2">
      <c r="A102" s="170" t="s">
        <v>56</v>
      </c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2"/>
    </row>
    <row r="103" spans="1:14" x14ac:dyDescent="0.2">
      <c r="A103" s="13">
        <v>1</v>
      </c>
      <c r="B103" s="178"/>
      <c r="C103" s="174"/>
      <c r="D103" s="174"/>
      <c r="E103" s="174"/>
      <c r="F103" s="174"/>
      <c r="G103" s="174"/>
      <c r="H103" s="174"/>
      <c r="I103" s="174"/>
      <c r="J103" s="32"/>
      <c r="K103" s="28">
        <v>4108.3599999999997</v>
      </c>
      <c r="L103" s="45">
        <f>SUM(M103/K103)/12</f>
        <v>0</v>
      </c>
      <c r="M103" s="12">
        <v>0</v>
      </c>
    </row>
    <row r="104" spans="1:14" x14ac:dyDescent="0.2">
      <c r="A104" s="92"/>
      <c r="B104" s="168" t="s">
        <v>57</v>
      </c>
      <c r="C104" s="169"/>
      <c r="D104" s="169"/>
      <c r="E104" s="169"/>
      <c r="F104" s="169"/>
      <c r="G104" s="169"/>
      <c r="H104" s="169"/>
      <c r="I104" s="169"/>
      <c r="J104" s="37"/>
      <c r="K104" s="41">
        <v>4108.3599999999997</v>
      </c>
      <c r="L104" s="44">
        <v>0</v>
      </c>
      <c r="M104" s="39">
        <v>0</v>
      </c>
    </row>
    <row r="107" spans="1:14" x14ac:dyDescent="0.2">
      <c r="B107" s="1" t="s">
        <v>151</v>
      </c>
      <c r="C107" s="1" t="s">
        <v>152</v>
      </c>
      <c r="J107" s="1" t="s">
        <v>158</v>
      </c>
      <c r="K107" s="33" t="s">
        <v>159</v>
      </c>
      <c r="L107" s="1"/>
      <c r="M107" s="46"/>
      <c r="N107" s="3"/>
    </row>
    <row r="109" spans="1:14" x14ac:dyDescent="0.2">
      <c r="B109" s="1" t="s">
        <v>153</v>
      </c>
    </row>
    <row r="111" spans="1:14" x14ac:dyDescent="0.2">
      <c r="B111" s="1" t="s">
        <v>154</v>
      </c>
      <c r="C111" s="1" t="s">
        <v>155</v>
      </c>
    </row>
    <row r="115" spans="2:3" x14ac:dyDescent="0.2">
      <c r="B115" s="1" t="s">
        <v>156</v>
      </c>
      <c r="C115" s="1" t="s">
        <v>157</v>
      </c>
    </row>
  </sheetData>
  <mergeCells count="203">
    <mergeCell ref="A1:M1"/>
    <mergeCell ref="A2:M2"/>
    <mergeCell ref="A3:M3"/>
    <mergeCell ref="A4:M4"/>
    <mergeCell ref="J6:N6"/>
    <mergeCell ref="A7:B7"/>
    <mergeCell ref="C7:D7"/>
    <mergeCell ref="E7:F7"/>
    <mergeCell ref="G7:H7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16:B16"/>
    <mergeCell ref="C16:D16"/>
    <mergeCell ref="E16:F16"/>
    <mergeCell ref="G16:H16"/>
    <mergeCell ref="A17:B17"/>
    <mergeCell ref="C17:D17"/>
    <mergeCell ref="E17:F17"/>
    <mergeCell ref="G17:H17"/>
    <mergeCell ref="C18:D18"/>
    <mergeCell ref="E18:F18"/>
    <mergeCell ref="G18:H18"/>
    <mergeCell ref="A18:B18"/>
    <mergeCell ref="A21:B21"/>
    <mergeCell ref="C21:D21"/>
    <mergeCell ref="E21:F21"/>
    <mergeCell ref="G21:H21"/>
    <mergeCell ref="A22:B22"/>
    <mergeCell ref="C22:D22"/>
    <mergeCell ref="E22:F22"/>
    <mergeCell ref="G22:H22"/>
    <mergeCell ref="A19:B19"/>
    <mergeCell ref="C19:D19"/>
    <mergeCell ref="E19:F19"/>
    <mergeCell ref="G19:H19"/>
    <mergeCell ref="A20:B20"/>
    <mergeCell ref="C20:D20"/>
    <mergeCell ref="E20:F20"/>
    <mergeCell ref="G20:H20"/>
    <mergeCell ref="A29:B29"/>
    <mergeCell ref="C29:D29"/>
    <mergeCell ref="E29:F29"/>
    <mergeCell ref="G29:H29"/>
    <mergeCell ref="A23:B23"/>
    <mergeCell ref="C23:D23"/>
    <mergeCell ref="E23:F23"/>
    <mergeCell ref="G23:H23"/>
    <mergeCell ref="A28:B28"/>
    <mergeCell ref="C28:D28"/>
    <mergeCell ref="E28:F28"/>
    <mergeCell ref="G28:H28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40:M40"/>
    <mergeCell ref="B41:I41"/>
    <mergeCell ref="B42:I42"/>
    <mergeCell ref="A43:M43"/>
    <mergeCell ref="B44:I44"/>
    <mergeCell ref="B45:I45"/>
    <mergeCell ref="J37:M37"/>
    <mergeCell ref="A38:B38"/>
    <mergeCell ref="C38:D38"/>
    <mergeCell ref="E38:F38"/>
    <mergeCell ref="G38:H38"/>
    <mergeCell ref="A39:B39"/>
    <mergeCell ref="C39:D39"/>
    <mergeCell ref="E39:F39"/>
    <mergeCell ref="G39:H39"/>
    <mergeCell ref="B53:I53"/>
    <mergeCell ref="B54:I54"/>
    <mergeCell ref="B55:I55"/>
    <mergeCell ref="B56:I56"/>
    <mergeCell ref="B57:I57"/>
    <mergeCell ref="B51:I51"/>
    <mergeCell ref="B52:I52"/>
    <mergeCell ref="B46:I46"/>
    <mergeCell ref="B47:I47"/>
    <mergeCell ref="B48:I48"/>
    <mergeCell ref="B49:I49"/>
    <mergeCell ref="B50:I50"/>
    <mergeCell ref="B67:I67"/>
    <mergeCell ref="B68:I68"/>
    <mergeCell ref="B69:I69"/>
    <mergeCell ref="B63:I63"/>
    <mergeCell ref="B64:I64"/>
    <mergeCell ref="B65:I65"/>
    <mergeCell ref="B66:I66"/>
    <mergeCell ref="B59:I59"/>
    <mergeCell ref="B60:I60"/>
    <mergeCell ref="B61:I61"/>
    <mergeCell ref="B62:I62"/>
    <mergeCell ref="B80:I80"/>
    <mergeCell ref="B81:I81"/>
    <mergeCell ref="B82:I82"/>
    <mergeCell ref="B75:I75"/>
    <mergeCell ref="B76:I76"/>
    <mergeCell ref="B77:I77"/>
    <mergeCell ref="B78:I78"/>
    <mergeCell ref="B79:I79"/>
    <mergeCell ref="B70:I70"/>
    <mergeCell ref="B71:I71"/>
    <mergeCell ref="B72:I72"/>
    <mergeCell ref="B73:I73"/>
    <mergeCell ref="B74:I74"/>
    <mergeCell ref="B86:I86"/>
    <mergeCell ref="B87:I87"/>
    <mergeCell ref="B88:I88"/>
    <mergeCell ref="B90:I90"/>
    <mergeCell ref="A91:M91"/>
    <mergeCell ref="B92:I92"/>
    <mergeCell ref="B83:I83"/>
    <mergeCell ref="B84:I84"/>
    <mergeCell ref="B85:I85"/>
    <mergeCell ref="B93:I93"/>
    <mergeCell ref="B95:I95"/>
    <mergeCell ref="B96:I96"/>
    <mergeCell ref="B97:I97"/>
    <mergeCell ref="B98:I98"/>
    <mergeCell ref="B99:I99"/>
    <mergeCell ref="A102:M102"/>
    <mergeCell ref="B103:I103"/>
    <mergeCell ref="B104:I104"/>
    <mergeCell ref="B100:I100"/>
    <mergeCell ref="B101:I101"/>
    <mergeCell ref="A13:B13"/>
    <mergeCell ref="A14:B14"/>
    <mergeCell ref="A15:B15"/>
    <mergeCell ref="C12:D12"/>
    <mergeCell ref="C13:D13"/>
    <mergeCell ref="C14:D14"/>
    <mergeCell ref="C15:D15"/>
    <mergeCell ref="E12:F12"/>
    <mergeCell ref="E13:F13"/>
    <mergeCell ref="E14:F14"/>
    <mergeCell ref="E15:F15"/>
    <mergeCell ref="B58:I58"/>
    <mergeCell ref="B89:I89"/>
    <mergeCell ref="B94:I94"/>
    <mergeCell ref="G12:H12"/>
    <mergeCell ref="G13:H13"/>
    <mergeCell ref="G14:H14"/>
    <mergeCell ref="G15:H15"/>
    <mergeCell ref="A24:B24"/>
    <mergeCell ref="A25:B25"/>
    <mergeCell ref="A26:B26"/>
    <mergeCell ref="A27:B27"/>
    <mergeCell ref="C24:D24"/>
    <mergeCell ref="C25:D25"/>
    <mergeCell ref="C26:D26"/>
    <mergeCell ref="C27:D27"/>
    <mergeCell ref="E24:F24"/>
    <mergeCell ref="E25:F25"/>
    <mergeCell ref="E26:F26"/>
    <mergeCell ref="E27:F27"/>
    <mergeCell ref="G24:H24"/>
    <mergeCell ref="G25:H25"/>
    <mergeCell ref="G26:H26"/>
    <mergeCell ref="G27:H27"/>
    <mergeCell ref="A12:B12"/>
  </mergeCells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X-Com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2013-05-13T07:42:43Z</cp:lastPrinted>
  <dcterms:created xsi:type="dcterms:W3CDTF">2013-03-13T12:21:07Z</dcterms:created>
  <dcterms:modified xsi:type="dcterms:W3CDTF">2013-06-27T00:57:25Z</dcterms:modified>
</cp:coreProperties>
</file>