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55" windowHeight="11310" activeTab="0"/>
  </bookViews>
  <sheets>
    <sheet name="ОТЧЕТ" sheetId="1" r:id="rId1"/>
  </sheets>
  <externalReferences>
    <externalReference r:id="rId4"/>
  </externalReferences>
  <definedNames>
    <definedName name="_xlnm.Print_Titles" localSheetId="0">'ОТЧЕТ'!$1:$4</definedName>
    <definedName name="_xlnm.Print_Area" localSheetId="0">'ОТЧЕТ'!$A$1:$G$105</definedName>
  </definedNames>
  <calcPr fullCalcOnLoad="1"/>
</workbook>
</file>

<file path=xl/sharedStrings.xml><?xml version="1.0" encoding="utf-8"?>
<sst xmlns="http://schemas.openxmlformats.org/spreadsheetml/2006/main" count="146" uniqueCount="132">
  <si>
    <t xml:space="preserve">ОТЧЕТ </t>
  </si>
  <si>
    <t>о хозяйственной деятельности ТСЖ "Дзержинского 40"</t>
  </si>
  <si>
    <t>за период 01.01.2012г. - 01.01.2013г.</t>
  </si>
  <si>
    <t>руб.</t>
  </si>
  <si>
    <t>1.</t>
  </si>
  <si>
    <t>Расчеты с поставщиками:</t>
  </si>
  <si>
    <t>№ п/п</t>
  </si>
  <si>
    <t>Поставщик</t>
  </si>
  <si>
    <t>Долг на 01.01.2012г.</t>
  </si>
  <si>
    <t>Выставлено</t>
  </si>
  <si>
    <t>Оплачено</t>
  </si>
  <si>
    <t>Долг на 01.01.2013г.</t>
  </si>
  <si>
    <t>1.1.</t>
  </si>
  <si>
    <t>1.2.</t>
  </si>
  <si>
    <t>1.3.</t>
  </si>
  <si>
    <t>1.4.</t>
  </si>
  <si>
    <t>ИТОГО по поставщикам:</t>
  </si>
  <si>
    <t>2.</t>
  </si>
  <si>
    <t>Расчеты с жильцами:</t>
  </si>
  <si>
    <t>Услуга</t>
  </si>
  <si>
    <t>Начислено в квитанциях</t>
  </si>
  <si>
    <t>Собрано по квитанциям</t>
  </si>
  <si>
    <t>2.1.</t>
  </si>
  <si>
    <t>за ЖКУ, в т.ч.:</t>
  </si>
  <si>
    <t>2.1.1.</t>
  </si>
  <si>
    <t>теплоэнергия</t>
  </si>
  <si>
    <t>2.1.2.</t>
  </si>
  <si>
    <t>электроэнергия</t>
  </si>
  <si>
    <t>2.1.3.</t>
  </si>
  <si>
    <t>водоснабжение</t>
  </si>
  <si>
    <t>2.1.4.</t>
  </si>
  <si>
    <t>домофон</t>
  </si>
  <si>
    <t>2.2.</t>
  </si>
  <si>
    <t>за техническое обслуживание</t>
  </si>
  <si>
    <t>ИТОГО по квитанциям:</t>
  </si>
  <si>
    <t>ПРИМЕЧАНИЕ:</t>
  </si>
  <si>
    <t>За прошлые периоды</t>
  </si>
  <si>
    <t>За 2012 год</t>
  </si>
  <si>
    <t>Итого</t>
  </si>
  <si>
    <t>Разница между выставлениями поставщиков и начислениями по ЖКУ, 
в т.ч.</t>
  </si>
  <si>
    <t>Домофон</t>
  </si>
  <si>
    <t>3.</t>
  </si>
  <si>
    <t>Расчеты по заработной плате и прочим расходам:</t>
  </si>
  <si>
    <t>Статья по смете</t>
  </si>
  <si>
    <t>Остаток на 01.01.2012г.</t>
  </si>
  <si>
    <t>Начислено по смете</t>
  </si>
  <si>
    <t>Выплачено</t>
  </si>
  <si>
    <t>Остаток на 01.01.2013г.</t>
  </si>
  <si>
    <t>Примечание</t>
  </si>
  <si>
    <t>3.1.</t>
  </si>
  <si>
    <t>Заработная плата</t>
  </si>
  <si>
    <t>3.1.1.</t>
  </si>
  <si>
    <t>Председатель</t>
  </si>
  <si>
    <t>3.1.2.</t>
  </si>
  <si>
    <t>Дворник</t>
  </si>
  <si>
    <t>3.1.3.</t>
  </si>
  <si>
    <t>Специалист по обслуживанию автоматики и приборов учета</t>
  </si>
  <si>
    <t>3.1.4.</t>
  </si>
  <si>
    <t>Электрик</t>
  </si>
  <si>
    <t>3.1.5.</t>
  </si>
  <si>
    <t>Сантехник</t>
  </si>
  <si>
    <t>3.1.6.</t>
  </si>
  <si>
    <t>Бухгалтер</t>
  </si>
  <si>
    <t>3.1.7.</t>
  </si>
  <si>
    <t xml:space="preserve">Техничка </t>
  </si>
  <si>
    <t>3.2.</t>
  </si>
  <si>
    <t>Прочие расходы</t>
  </si>
  <si>
    <t>3.2.1.</t>
  </si>
  <si>
    <t>налоги</t>
  </si>
  <si>
    <r>
      <t xml:space="preserve">Подлежат выплате в 2013 году:
НДФЛ - 15 600,00 руб.
Единый налог - 7 077,00 руб.
ОПС, ФСС - 9 180,00 руб.
</t>
    </r>
    <r>
      <rPr>
        <b/>
        <sz val="9"/>
        <rFont val="Century Gothic"/>
        <family val="2"/>
      </rPr>
      <t>ИТОГО: 31 857,00 руб.</t>
    </r>
  </si>
  <si>
    <t>3.2.2.</t>
  </si>
  <si>
    <t>Запланированные работы (услуги)</t>
  </si>
  <si>
    <t>ремонт</t>
  </si>
  <si>
    <t>благоустройство</t>
  </si>
  <si>
    <t>поверка приборов учёта</t>
  </si>
  <si>
    <t>услуги банка</t>
  </si>
  <si>
    <t>3.2.3.</t>
  </si>
  <si>
    <t>Непредвиденные расходы</t>
  </si>
  <si>
    <t>канализация</t>
  </si>
  <si>
    <t>прочие работы</t>
  </si>
  <si>
    <t>оплата пени</t>
  </si>
  <si>
    <t>оплата превышения стоимости запланированных работ</t>
  </si>
  <si>
    <t>очистка снега с крыши (6 600.00 руб.),
благоустройство (2 068,13 руб.),
подготовка к зиме (179,68 руб.)</t>
  </si>
  <si>
    <t>3.2.4.</t>
  </si>
  <si>
    <t>Подготовка системы отопления к зиме</t>
  </si>
  <si>
    <t>3.2.5.</t>
  </si>
  <si>
    <t>Очистка снега с крыши</t>
  </si>
  <si>
    <t>3.2.6.</t>
  </si>
  <si>
    <t>оплата по товарным чекам</t>
  </si>
  <si>
    <t>Резерв за счет перевыставлений 
за 2012 год</t>
  </si>
  <si>
    <t>Учтено при формировании сметы на 2012 год</t>
  </si>
  <si>
    <t>ИТОГО по з/плате и прочим расходам:</t>
  </si>
  <si>
    <t>Разница между затратами по смете и начислениями по тех. обслуживанию, 
в т.ч.</t>
  </si>
  <si>
    <t>4.</t>
  </si>
  <si>
    <t>Баланс доходов и расходов на 01.01.2013г.:</t>
  </si>
  <si>
    <t>4.1.</t>
  </si>
  <si>
    <t>Доход:</t>
  </si>
  <si>
    <t>4.1.1.</t>
  </si>
  <si>
    <t>4.2.</t>
  </si>
  <si>
    <t>Расход:</t>
  </si>
  <si>
    <t>4.2.1.</t>
  </si>
  <si>
    <t>Оплачено поставщикам</t>
  </si>
  <si>
    <t>4.2.2.</t>
  </si>
  <si>
    <t>Выплата заработной платы</t>
  </si>
  <si>
    <t>4.2.3.</t>
  </si>
  <si>
    <t>Оплата прочих расходов</t>
  </si>
  <si>
    <t>4.2.4.</t>
  </si>
  <si>
    <t>Остаток по кассе</t>
  </si>
  <si>
    <t>5.</t>
  </si>
  <si>
    <t>Баланс задолженности по доходам и расходам на 01.01.2013г.:</t>
  </si>
  <si>
    <t>5.1.</t>
  </si>
  <si>
    <t>Задолженность по доходам:</t>
  </si>
  <si>
    <t>5.1.1.</t>
  </si>
  <si>
    <t>задолженность жильцов</t>
  </si>
  <si>
    <t>5.1.2.</t>
  </si>
  <si>
    <t>5.2.</t>
  </si>
  <si>
    <t>Задолженность по расходам:</t>
  </si>
  <si>
    <t>5.2.1.</t>
  </si>
  <si>
    <t>перед поставщиками</t>
  </si>
  <si>
    <t>5.2.2.</t>
  </si>
  <si>
    <t>по з/плате</t>
  </si>
  <si>
    <t>5.2.3.</t>
  </si>
  <si>
    <t>по прочим расходам</t>
  </si>
  <si>
    <t>5.2.4.</t>
  </si>
  <si>
    <t>Перевыставления в квитанциях</t>
  </si>
  <si>
    <t>Повестка общего собрания членов ТСЖ "Дзержинского 40":</t>
  </si>
  <si>
    <t>Утверждение отчета о хозяйственной деятельности ТСЖ "Дзержинского 40" за 2012г.</t>
  </si>
  <si>
    <t>Утверждение сметы расходов по содержанию и техническому обслуживанию жилого дома на 2013г.</t>
  </si>
  <si>
    <t>Перевыборы председателя ТСЖ "Дзержинского 40".</t>
  </si>
  <si>
    <t>ОАО "ТГК-11"</t>
  </si>
  <si>
    <t xml:space="preserve">ОАО «Томскэнергосбыт» </t>
  </si>
  <si>
    <t>ООО "Томскводоканал"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</si>
</sst>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Century Gothic"/>
      <family val="2"/>
    </font>
    <font>
      <b/>
      <i/>
      <sz val="10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b/>
      <sz val="10"/>
      <name val="Arial Cyr"/>
      <family val="0"/>
    </font>
    <font>
      <sz val="11"/>
      <name val="Century Gothic"/>
      <family val="2"/>
    </font>
    <font>
      <sz val="10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sz val="12"/>
      <name val="Arial Cyr"/>
      <family val="0"/>
    </font>
    <font>
      <sz val="12"/>
      <color indexed="10"/>
      <name val="Arial Cyr"/>
      <family val="0"/>
    </font>
    <font>
      <sz val="9"/>
      <name val="Century Gothic"/>
      <family val="2"/>
    </font>
    <font>
      <b/>
      <sz val="9"/>
      <name val="Century Gothic"/>
      <family val="2"/>
    </font>
    <font>
      <i/>
      <sz val="10"/>
      <color indexed="60"/>
      <name val="Century Gothic"/>
      <family val="2"/>
    </font>
    <font>
      <i/>
      <sz val="9"/>
      <color indexed="60"/>
      <name val="Century Gothic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9" fillId="0" borderId="0" xfId="0" applyFont="1" applyBorder="1" applyAlignment="1">
      <alignment horizontal="right"/>
    </xf>
    <xf numFmtId="0" fontId="20" fillId="0" borderId="10" xfId="0" applyFont="1" applyBorder="1" applyAlignment="1">
      <alignment horizontal="center" vertical="center"/>
    </xf>
    <xf numFmtId="0" fontId="21" fillId="33" borderId="10" xfId="0" applyFont="1" applyFill="1" applyBorder="1" applyAlignment="1">
      <alignment horizontal="centerContinuous" vertical="center"/>
    </xf>
    <xf numFmtId="0" fontId="0" fillId="33" borderId="10" xfId="0" applyFill="1" applyBorder="1" applyAlignment="1">
      <alignment horizontal="centerContinuous"/>
    </xf>
    <xf numFmtId="0" fontId="20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right"/>
    </xf>
    <xf numFmtId="4" fontId="23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" fontId="25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right"/>
    </xf>
    <xf numFmtId="4" fontId="26" fillId="0" borderId="10" xfId="0" applyNumberFormat="1" applyFont="1" applyBorder="1" applyAlignment="1">
      <alignment/>
    </xf>
    <xf numFmtId="0" fontId="27" fillId="0" borderId="0" xfId="0" applyFont="1" applyAlignment="1">
      <alignment/>
    </xf>
    <xf numFmtId="0" fontId="21" fillId="0" borderId="10" xfId="0" applyFont="1" applyBorder="1" applyAlignment="1">
      <alignment horizontal="centerContinuous" vertical="center"/>
    </xf>
    <xf numFmtId="4" fontId="21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4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0" fontId="24" fillId="0" borderId="10" xfId="0" applyFont="1" applyBorder="1" applyAlignment="1">
      <alignment horizontal="right" indent="5"/>
    </xf>
    <xf numFmtId="4" fontId="24" fillId="0" borderId="10" xfId="0" applyNumberFormat="1" applyFont="1" applyBorder="1" applyAlignment="1">
      <alignment/>
    </xf>
    <xf numFmtId="0" fontId="51" fillId="0" borderId="0" xfId="0" applyFont="1" applyAlignment="1">
      <alignment/>
    </xf>
    <xf numFmtId="4" fontId="51" fillId="0" borderId="0" xfId="0" applyNumberFormat="1" applyFont="1" applyAlignment="1">
      <alignment/>
    </xf>
    <xf numFmtId="0" fontId="20" fillId="0" borderId="0" xfId="0" applyFont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left" vertical="center" wrapText="1"/>
    </xf>
    <xf numFmtId="4" fontId="21" fillId="0" borderId="10" xfId="0" applyNumberFormat="1" applyFont="1" applyBorder="1" applyAlignment="1">
      <alignment vertical="center"/>
    </xf>
    <xf numFmtId="0" fontId="24" fillId="0" borderId="10" xfId="0" applyFont="1" applyBorder="1" applyAlignment="1">
      <alignment horizontal="right" vertical="center" indent="5"/>
    </xf>
    <xf numFmtId="4" fontId="24" fillId="0" borderId="10" xfId="0" applyNumberFormat="1" applyFont="1" applyBorder="1" applyAlignment="1">
      <alignment vertical="center"/>
    </xf>
    <xf numFmtId="0" fontId="24" fillId="0" borderId="10" xfId="0" applyFont="1" applyBorder="1" applyAlignment="1">
      <alignment horizontal="right" vertical="center" wrapText="1" indent="5"/>
    </xf>
    <xf numFmtId="4" fontId="24" fillId="0" borderId="10" xfId="0" applyNumberFormat="1" applyFont="1" applyBorder="1" applyAlignment="1">
      <alignment vertical="center" wrapText="1"/>
    </xf>
    <xf numFmtId="4" fontId="0" fillId="0" borderId="0" xfId="0" applyNumberFormat="1" applyFont="1" applyAlignment="1">
      <alignment/>
    </xf>
    <xf numFmtId="4" fontId="23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right" vertical="center" wrapText="1"/>
    </xf>
    <xf numFmtId="4" fontId="24" fillId="0" borderId="10" xfId="0" applyNumberFormat="1" applyFont="1" applyBorder="1" applyAlignment="1">
      <alignment horizontal="right" vertical="center" wrapText="1"/>
    </xf>
    <xf numFmtId="4" fontId="29" fillId="0" borderId="10" xfId="0" applyNumberFormat="1" applyFont="1" applyFill="1" applyBorder="1" applyAlignment="1">
      <alignment vertical="center" wrapText="1"/>
    </xf>
    <xf numFmtId="0" fontId="31" fillId="0" borderId="10" xfId="0" applyFont="1" applyBorder="1" applyAlignment="1">
      <alignment horizontal="right" vertical="center" wrapText="1" indent="1"/>
    </xf>
    <xf numFmtId="4" fontId="31" fillId="0" borderId="10" xfId="0" applyNumberFormat="1" applyFont="1" applyBorder="1" applyAlignment="1">
      <alignment vertical="center"/>
    </xf>
    <xf numFmtId="0" fontId="32" fillId="0" borderId="10" xfId="0" applyFont="1" applyBorder="1" applyAlignment="1">
      <alignment horizontal="left" vertical="center" wrapText="1"/>
    </xf>
    <xf numFmtId="4" fontId="29" fillId="0" borderId="0" xfId="0" applyNumberFormat="1" applyFont="1" applyBorder="1" applyAlignment="1">
      <alignment vertical="center" wrapText="1"/>
    </xf>
    <xf numFmtId="4" fontId="22" fillId="0" borderId="0" xfId="0" applyNumberFormat="1" applyFont="1" applyAlignment="1">
      <alignment/>
    </xf>
    <xf numFmtId="4" fontId="52" fillId="0" borderId="0" xfId="0" applyNumberFormat="1" applyFont="1" applyAlignment="1">
      <alignment/>
    </xf>
    <xf numFmtId="4" fontId="21" fillId="0" borderId="0" xfId="0" applyNumberFormat="1" applyFont="1" applyFill="1" applyBorder="1" applyAlignment="1">
      <alignment horizontal="left" vertical="center"/>
    </xf>
    <xf numFmtId="4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6;&#1072;&#1073;&#1086;&#1090;&#1072;\&#1055;&#1072;&#1096;&#1072;\&#1044;&#1079;&#1077;&#1088;&#1078;&#1080;&#1085;&#1089;&#1082;&#1086;&#1075;&#1086;%2040\&#1054;&#1090;&#1095;&#1077;&#1090;_&#1056;&#1072;&#1089;&#1093;&#1086;&#1076;&#1099;_&#1044;&#1086;&#1093;&#1086;&#1076;&#1099;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_2012"/>
      <sheetName val="ОТЧ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workbookViewId="0" topLeftCell="C9">
      <selection activeCell="J36" sqref="J36"/>
    </sheetView>
  </sheetViews>
  <sheetFormatPr defaultColWidth="9.00390625" defaultRowHeight="12.75"/>
  <cols>
    <col min="2" max="2" width="35.00390625" style="0" customWidth="1"/>
    <col min="3" max="3" width="21.875" style="0" customWidth="1"/>
    <col min="4" max="4" width="20.375" style="0" customWidth="1"/>
    <col min="5" max="5" width="22.00390625" style="0" customWidth="1"/>
    <col min="6" max="6" width="22.125" style="0" customWidth="1"/>
    <col min="7" max="7" width="35.125" style="0" customWidth="1"/>
    <col min="8" max="8" width="13.00390625" style="0" customWidth="1"/>
  </cols>
  <sheetData>
    <row r="1" spans="1:6" ht="18">
      <c r="A1" s="1" t="s">
        <v>0</v>
      </c>
      <c r="B1" s="2"/>
      <c r="C1" s="2"/>
      <c r="D1" s="2"/>
      <c r="E1" s="2"/>
      <c r="F1" s="2"/>
    </row>
    <row r="2" spans="1:6" ht="18">
      <c r="A2" s="1" t="s">
        <v>1</v>
      </c>
      <c r="B2" s="2"/>
      <c r="C2" s="2"/>
      <c r="D2" s="2"/>
      <c r="E2" s="2"/>
      <c r="F2" s="2"/>
    </row>
    <row r="3" spans="1:6" ht="18">
      <c r="A3" s="1" t="s">
        <v>2</v>
      </c>
      <c r="B3" s="2"/>
      <c r="C3" s="2"/>
      <c r="D3" s="2"/>
      <c r="E3" s="2"/>
      <c r="F3" s="2"/>
    </row>
    <row r="4" ht="12.75">
      <c r="F4" s="3" t="s">
        <v>3</v>
      </c>
    </row>
    <row r="5" spans="1:6" ht="14.25">
      <c r="A5" s="4" t="s">
        <v>4</v>
      </c>
      <c r="B5" s="5" t="s">
        <v>5</v>
      </c>
      <c r="C5" s="5"/>
      <c r="D5" s="6"/>
      <c r="E5" s="6"/>
      <c r="F5" s="6"/>
    </row>
    <row r="6" spans="1:6" s="8" customFormat="1" ht="12.75">
      <c r="A6" s="7" t="s">
        <v>6</v>
      </c>
      <c r="B6" s="7" t="s">
        <v>7</v>
      </c>
      <c r="C6" s="7" t="s">
        <v>8</v>
      </c>
      <c r="D6" s="7" t="s">
        <v>9</v>
      </c>
      <c r="E6" s="7" t="s">
        <v>10</v>
      </c>
      <c r="F6" s="7" t="s">
        <v>11</v>
      </c>
    </row>
    <row r="7" spans="1:6" s="12" customFormat="1" ht="16.5">
      <c r="A7" s="9" t="s">
        <v>12</v>
      </c>
      <c r="B7" s="10" t="s">
        <v>129</v>
      </c>
      <c r="C7" s="11">
        <v>74467.71</v>
      </c>
      <c r="D7" s="11">
        <v>294179.58</v>
      </c>
      <c r="E7" s="11">
        <v>286865.62</v>
      </c>
      <c r="F7" s="11">
        <f>C7+D7-E7</f>
        <v>81781.67000000004</v>
      </c>
    </row>
    <row r="8" spans="1:6" s="12" customFormat="1" ht="16.5">
      <c r="A8" s="9" t="s">
        <v>13</v>
      </c>
      <c r="B8" s="10" t="s">
        <v>130</v>
      </c>
      <c r="C8" s="11">
        <v>6306.299999999999</v>
      </c>
      <c r="D8" s="11">
        <v>85884.53</v>
      </c>
      <c r="E8" s="11">
        <v>83300</v>
      </c>
      <c r="F8" s="11">
        <f>C8+D8-E8</f>
        <v>8890.830000000002</v>
      </c>
    </row>
    <row r="9" spans="1:6" s="12" customFormat="1" ht="16.5">
      <c r="A9" s="9" t="s">
        <v>14</v>
      </c>
      <c r="B9" s="10" t="s">
        <v>131</v>
      </c>
      <c r="C9" s="11">
        <v>9759.910000000003</v>
      </c>
      <c r="D9" s="11">
        <v>120197.71</v>
      </c>
      <c r="E9" s="11">
        <v>121700</v>
      </c>
      <c r="F9" s="11">
        <f>C9+D9-E9</f>
        <v>8257.62000000001</v>
      </c>
    </row>
    <row r="10" spans="1:6" s="12" customFormat="1" ht="16.5">
      <c r="A10" s="9" t="s">
        <v>15</v>
      </c>
      <c r="B10" s="10" t="s">
        <v>40</v>
      </c>
      <c r="C10" s="11">
        <v>1596</v>
      </c>
      <c r="D10" s="11">
        <v>6384</v>
      </c>
      <c r="E10" s="11">
        <v>6384</v>
      </c>
      <c r="F10" s="11">
        <f>C10+D10-E10</f>
        <v>1596</v>
      </c>
    </row>
    <row r="11" spans="1:6" s="16" customFormat="1" ht="17.25">
      <c r="A11" s="13"/>
      <c r="B11" s="14" t="s">
        <v>16</v>
      </c>
      <c r="C11" s="15">
        <f>SUM(C7:C10)</f>
        <v>92129.92000000001</v>
      </c>
      <c r="D11" s="15">
        <f>SUM(D7:D10)</f>
        <v>506645.82</v>
      </c>
      <c r="E11" s="15">
        <f>SUM(E7:E10)</f>
        <v>498249.62</v>
      </c>
      <c r="F11" s="15">
        <f>SUM(F7:F10)+0.02</f>
        <v>100526.14000000006</v>
      </c>
    </row>
    <row r="13" spans="1:6" ht="14.25">
      <c r="A13" s="4" t="s">
        <v>17</v>
      </c>
      <c r="B13" s="5" t="s">
        <v>18</v>
      </c>
      <c r="C13" s="5"/>
      <c r="D13" s="6"/>
      <c r="E13" s="6"/>
      <c r="F13" s="6"/>
    </row>
    <row r="14" spans="1:6" ht="25.5">
      <c r="A14" s="7" t="s">
        <v>6</v>
      </c>
      <c r="B14" s="17" t="s">
        <v>19</v>
      </c>
      <c r="C14" s="7" t="s">
        <v>8</v>
      </c>
      <c r="D14" s="7" t="s">
        <v>20</v>
      </c>
      <c r="E14" s="7" t="s">
        <v>21</v>
      </c>
      <c r="F14" s="7" t="s">
        <v>11</v>
      </c>
    </row>
    <row r="15" spans="1:6" s="21" customFormat="1" ht="14.25">
      <c r="A15" s="18" t="s">
        <v>22</v>
      </c>
      <c r="B15" s="19" t="s">
        <v>23</v>
      </c>
      <c r="C15" s="20"/>
      <c r="D15" s="20">
        <f>SUM(D16:D19)</f>
        <v>511700.35</v>
      </c>
      <c r="E15" s="20"/>
      <c r="F15" s="20"/>
    </row>
    <row r="16" spans="1:6" s="12" customFormat="1" ht="16.5">
      <c r="A16" s="9" t="s">
        <v>24</v>
      </c>
      <c r="B16" s="22" t="s">
        <v>25</v>
      </c>
      <c r="C16" s="22"/>
      <c r="D16" s="23">
        <v>290548.12</v>
      </c>
      <c r="E16" s="23"/>
      <c r="F16" s="23"/>
    </row>
    <row r="17" spans="1:6" s="12" customFormat="1" ht="16.5">
      <c r="A17" s="9" t="s">
        <v>26</v>
      </c>
      <c r="B17" s="22" t="s">
        <v>27</v>
      </c>
      <c r="C17" s="22"/>
      <c r="D17" s="23">
        <v>85884.55999999998</v>
      </c>
      <c r="E17" s="23"/>
      <c r="F17" s="23"/>
    </row>
    <row r="18" spans="1:6" s="12" customFormat="1" ht="16.5">
      <c r="A18" s="9" t="s">
        <v>28</v>
      </c>
      <c r="B18" s="22" t="s">
        <v>29</v>
      </c>
      <c r="C18" s="22"/>
      <c r="D18" s="23">
        <v>128883.67000000001</v>
      </c>
      <c r="E18" s="23"/>
      <c r="F18" s="23"/>
    </row>
    <row r="19" spans="1:6" s="12" customFormat="1" ht="16.5">
      <c r="A19" s="9" t="s">
        <v>30</v>
      </c>
      <c r="B19" s="22" t="s">
        <v>31</v>
      </c>
      <c r="C19" s="22"/>
      <c r="D19" s="23">
        <v>6384</v>
      </c>
      <c r="E19" s="23"/>
      <c r="F19" s="23"/>
    </row>
    <row r="20" spans="1:6" s="21" customFormat="1" ht="14.25">
      <c r="A20" s="18" t="s">
        <v>32</v>
      </c>
      <c r="B20" s="19" t="s">
        <v>33</v>
      </c>
      <c r="C20" s="20"/>
      <c r="D20" s="20">
        <v>225796.74999999997</v>
      </c>
      <c r="E20" s="20"/>
      <c r="F20" s="20"/>
    </row>
    <row r="21" spans="1:8" s="16" customFormat="1" ht="17.25">
      <c r="A21" s="13"/>
      <c r="B21" s="14" t="s">
        <v>34</v>
      </c>
      <c r="C21" s="15">
        <v>160324.523</v>
      </c>
      <c r="D21" s="15">
        <f>D15+D20</f>
        <v>737497.1</v>
      </c>
      <c r="E21" s="15">
        <v>712189.1</v>
      </c>
      <c r="F21" s="15">
        <f>C21+D21-E21</f>
        <v>185632.52299999993</v>
      </c>
      <c r="G21" s="24"/>
      <c r="H21" s="25"/>
    </row>
    <row r="22" s="12" customFormat="1" ht="12.75"/>
    <row r="23" spans="2:7" s="12" customFormat="1" ht="12.75">
      <c r="B23" s="26" t="s">
        <v>35</v>
      </c>
      <c r="C23" s="27" t="s">
        <v>36</v>
      </c>
      <c r="D23" s="27" t="s">
        <v>37</v>
      </c>
      <c r="E23" s="27" t="s">
        <v>38</v>
      </c>
      <c r="F23"/>
      <c r="G23"/>
    </row>
    <row r="24" spans="2:7" s="12" customFormat="1" ht="54">
      <c r="B24" s="28" t="s">
        <v>39</v>
      </c>
      <c r="C24" s="29">
        <f>SUM(C25:C28)</f>
        <v>-3384.289999999977</v>
      </c>
      <c r="D24" s="29">
        <f>SUM(D25:D28)</f>
        <v>-5054.52999999997</v>
      </c>
      <c r="E24" s="29">
        <f>SUM(E25:E28)</f>
        <v>-8438.819999999947</v>
      </c>
      <c r="F24"/>
      <c r="G24"/>
    </row>
    <row r="25" spans="2:7" s="12" customFormat="1" ht="25.5" customHeight="1">
      <c r="B25" s="30" t="s">
        <v>25</v>
      </c>
      <c r="C25" s="31">
        <v>2.6300000000228465</v>
      </c>
      <c r="D25" s="31">
        <f>-D16+D7</f>
        <v>3631.460000000021</v>
      </c>
      <c r="E25" s="31">
        <f>C25+D25</f>
        <v>3634.090000000044</v>
      </c>
      <c r="F25"/>
      <c r="G25"/>
    </row>
    <row r="26" spans="2:7" s="12" customFormat="1" ht="50.25" customHeight="1">
      <c r="B26" s="30" t="s">
        <v>27</v>
      </c>
      <c r="C26" s="31">
        <v>0.010000000002264642</v>
      </c>
      <c r="D26" s="31">
        <f>-D17+D8</f>
        <v>-0.02999999998428393</v>
      </c>
      <c r="E26" s="31">
        <f>C26+D26</f>
        <v>-0.01999999998201929</v>
      </c>
      <c r="F26"/>
      <c r="G26"/>
    </row>
    <row r="27" spans="2:7" s="12" customFormat="1" ht="41.25" customHeight="1">
      <c r="B27" s="30" t="s">
        <v>29</v>
      </c>
      <c r="C27" s="31">
        <v>-3386.9300000000026</v>
      </c>
      <c r="D27" s="31">
        <f>-D18+D9</f>
        <v>-8685.960000000006</v>
      </c>
      <c r="E27" s="31">
        <f>C27+D27</f>
        <v>-12072.890000000009</v>
      </c>
      <c r="F27"/>
      <c r="G27"/>
    </row>
    <row r="28" spans="2:7" s="12" customFormat="1" ht="13.5">
      <c r="B28" s="32" t="s">
        <v>40</v>
      </c>
      <c r="C28" s="33">
        <v>0</v>
      </c>
      <c r="D28" s="31">
        <f>-D19+D10</f>
        <v>0</v>
      </c>
      <c r="E28" s="31">
        <f>C28+D28</f>
        <v>0</v>
      </c>
      <c r="F28"/>
      <c r="G28"/>
    </row>
    <row r="30" spans="1:7" ht="14.25">
      <c r="A30" s="4" t="s">
        <v>41</v>
      </c>
      <c r="B30" s="5" t="s">
        <v>42</v>
      </c>
      <c r="C30" s="5"/>
      <c r="D30" s="6"/>
      <c r="E30" s="6"/>
      <c r="F30" s="6"/>
      <c r="G30" s="6"/>
    </row>
    <row r="31" spans="1:7" ht="25.5">
      <c r="A31" s="7" t="s">
        <v>6</v>
      </c>
      <c r="B31" s="17" t="s">
        <v>43</v>
      </c>
      <c r="C31" s="7" t="s">
        <v>44</v>
      </c>
      <c r="D31" s="7" t="s">
        <v>45</v>
      </c>
      <c r="E31" s="7" t="s">
        <v>46</v>
      </c>
      <c r="F31" s="7" t="s">
        <v>47</v>
      </c>
      <c r="G31" s="7" t="s">
        <v>48</v>
      </c>
    </row>
    <row r="32" spans="1:7" s="21" customFormat="1" ht="14.25">
      <c r="A32" s="18" t="s">
        <v>49</v>
      </c>
      <c r="B32" s="19" t="s">
        <v>50</v>
      </c>
      <c r="C32" s="20">
        <f>SUM(C33:C39)</f>
        <v>44605</v>
      </c>
      <c r="D32" s="20">
        <f>SUM(D33:D39)</f>
        <v>158400</v>
      </c>
      <c r="E32" s="20">
        <f>SUM(E33:E39)</f>
        <v>169615</v>
      </c>
      <c r="F32" s="20">
        <f>SUM(F33:F39)</f>
        <v>33390</v>
      </c>
      <c r="G32" s="20"/>
    </row>
    <row r="33" spans="1:8" s="12" customFormat="1" ht="16.5">
      <c r="A33" s="9" t="s">
        <v>51</v>
      </c>
      <c r="B33" s="10" t="s">
        <v>52</v>
      </c>
      <c r="C33" s="31">
        <v>22405</v>
      </c>
      <c r="D33" s="31">
        <v>60000</v>
      </c>
      <c r="E33" s="31">
        <v>64405</v>
      </c>
      <c r="F33" s="31">
        <f>C33+D33-E33</f>
        <v>18000</v>
      </c>
      <c r="G33" s="31"/>
      <c r="H33" s="34"/>
    </row>
    <row r="34" spans="1:8" s="12" customFormat="1" ht="16.5">
      <c r="A34" s="9" t="s">
        <v>53</v>
      </c>
      <c r="B34" s="10" t="s">
        <v>54</v>
      </c>
      <c r="C34" s="31">
        <v>0</v>
      </c>
      <c r="D34" s="31">
        <v>18000</v>
      </c>
      <c r="E34" s="31">
        <v>15800</v>
      </c>
      <c r="F34" s="31">
        <f aca="true" t="shared" si="0" ref="F34:F54">C34+D34-E34</f>
        <v>2200</v>
      </c>
      <c r="G34" s="31"/>
      <c r="H34" s="34"/>
    </row>
    <row r="35" spans="1:8" s="12" customFormat="1" ht="27">
      <c r="A35" s="35" t="s">
        <v>55</v>
      </c>
      <c r="B35" s="36" t="s">
        <v>56</v>
      </c>
      <c r="C35" s="31">
        <v>8400</v>
      </c>
      <c r="D35" s="31">
        <v>12000</v>
      </c>
      <c r="E35" s="31">
        <v>9910</v>
      </c>
      <c r="F35" s="31">
        <f t="shared" si="0"/>
        <v>10490</v>
      </c>
      <c r="G35" s="31"/>
      <c r="H35" s="34"/>
    </row>
    <row r="36" spans="1:8" s="12" customFormat="1" ht="16.5">
      <c r="A36" s="9" t="s">
        <v>57</v>
      </c>
      <c r="B36" s="10" t="s">
        <v>58</v>
      </c>
      <c r="C36" s="31">
        <v>1000</v>
      </c>
      <c r="D36" s="31">
        <v>6000</v>
      </c>
      <c r="E36" s="31">
        <v>6500</v>
      </c>
      <c r="F36" s="31">
        <f t="shared" si="0"/>
        <v>500</v>
      </c>
      <c r="G36" s="31"/>
      <c r="H36" s="34"/>
    </row>
    <row r="37" spans="1:8" s="12" customFormat="1" ht="16.5">
      <c r="A37" s="9" t="s">
        <v>59</v>
      </c>
      <c r="B37" s="10" t="s">
        <v>60</v>
      </c>
      <c r="C37" s="31">
        <v>4800</v>
      </c>
      <c r="D37" s="31">
        <v>12000</v>
      </c>
      <c r="E37" s="31">
        <v>17000</v>
      </c>
      <c r="F37" s="31">
        <f t="shared" si="0"/>
        <v>-200</v>
      </c>
      <c r="G37" s="31"/>
      <c r="H37" s="34"/>
    </row>
    <row r="38" spans="1:8" s="12" customFormat="1" ht="16.5">
      <c r="A38" s="9" t="s">
        <v>61</v>
      </c>
      <c r="B38" s="10" t="s">
        <v>62</v>
      </c>
      <c r="C38" s="31">
        <v>9000</v>
      </c>
      <c r="D38" s="31">
        <v>36000</v>
      </c>
      <c r="E38" s="31">
        <v>44000</v>
      </c>
      <c r="F38" s="31">
        <f t="shared" si="0"/>
        <v>1000</v>
      </c>
      <c r="G38" s="31"/>
      <c r="H38" s="34"/>
    </row>
    <row r="39" spans="1:8" s="12" customFormat="1" ht="16.5">
      <c r="A39" s="9" t="s">
        <v>63</v>
      </c>
      <c r="B39" s="10" t="s">
        <v>64</v>
      </c>
      <c r="C39" s="31">
        <v>-1000</v>
      </c>
      <c r="D39" s="31">
        <v>14400</v>
      </c>
      <c r="E39" s="31">
        <v>12000</v>
      </c>
      <c r="F39" s="31">
        <f t="shared" si="0"/>
        <v>1400</v>
      </c>
      <c r="G39" s="31"/>
      <c r="H39" s="34"/>
    </row>
    <row r="40" spans="1:7" s="21" customFormat="1" ht="14.25">
      <c r="A40" s="18" t="s">
        <v>65</v>
      </c>
      <c r="B40" s="19" t="s">
        <v>66</v>
      </c>
      <c r="C40" s="20">
        <f>SUM(C41:C42,C52:C55,C47)</f>
        <v>77028.28</v>
      </c>
      <c r="D40" s="20">
        <f>SUM(D41:D42,D52:D55,D47)</f>
        <v>67222.19</v>
      </c>
      <c r="E40" s="20">
        <f>SUM(E41:E42,E52:E55,E47)</f>
        <v>71839.54000000001</v>
      </c>
      <c r="F40" s="20">
        <f>C40+D40-E40</f>
        <v>72410.93</v>
      </c>
      <c r="G40" s="20"/>
    </row>
    <row r="41" spans="1:7" s="21" customFormat="1" ht="70.5">
      <c r="A41" s="35" t="s">
        <v>67</v>
      </c>
      <c r="B41" s="36" t="s">
        <v>68</v>
      </c>
      <c r="C41" s="37">
        <v>30129.89</v>
      </c>
      <c r="D41" s="31">
        <v>30000</v>
      </c>
      <c r="E41" s="31">
        <v>20225.5</v>
      </c>
      <c r="F41" s="31">
        <f t="shared" si="0"/>
        <v>39904.39</v>
      </c>
      <c r="G41" s="38" t="s">
        <v>69</v>
      </c>
    </row>
    <row r="42" spans="1:7" s="12" customFormat="1" ht="16.5">
      <c r="A42" s="35" t="s">
        <v>70</v>
      </c>
      <c r="B42" s="36" t="s">
        <v>71</v>
      </c>
      <c r="C42" s="37">
        <v>0</v>
      </c>
      <c r="D42" s="31">
        <v>37680</v>
      </c>
      <c r="E42" s="31">
        <v>18600</v>
      </c>
      <c r="F42" s="31">
        <f t="shared" si="0"/>
        <v>19080</v>
      </c>
      <c r="G42" s="31"/>
    </row>
    <row r="43" spans="1:7" s="12" customFormat="1" ht="16.5">
      <c r="A43" s="35"/>
      <c r="B43" s="39" t="s">
        <v>72</v>
      </c>
      <c r="C43" s="40">
        <v>0</v>
      </c>
      <c r="D43" s="40">
        <v>13680</v>
      </c>
      <c r="E43" s="40">
        <v>0</v>
      </c>
      <c r="F43" s="40">
        <f>C43+D43-E43</f>
        <v>13680</v>
      </c>
      <c r="G43" s="31"/>
    </row>
    <row r="44" spans="1:7" s="12" customFormat="1" ht="16.5">
      <c r="A44" s="35"/>
      <c r="B44" s="39" t="s">
        <v>73</v>
      </c>
      <c r="C44" s="40">
        <v>0</v>
      </c>
      <c r="D44" s="40">
        <v>3600</v>
      </c>
      <c r="E44" s="40">
        <v>3600</v>
      </c>
      <c r="F44" s="40">
        <f>C44+D44-E44</f>
        <v>0</v>
      </c>
      <c r="G44" s="31"/>
    </row>
    <row r="45" spans="1:7" s="12" customFormat="1" ht="16.5">
      <c r="A45" s="35"/>
      <c r="B45" s="39" t="s">
        <v>74</v>
      </c>
      <c r="C45" s="40">
        <v>0</v>
      </c>
      <c r="D45" s="40">
        <v>15000</v>
      </c>
      <c r="E45" s="40">
        <v>15000</v>
      </c>
      <c r="F45" s="40">
        <f>C45+D45-E45</f>
        <v>0</v>
      </c>
      <c r="G45" s="31"/>
    </row>
    <row r="46" spans="1:7" s="12" customFormat="1" ht="16.5">
      <c r="A46" s="35"/>
      <c r="B46" s="39" t="s">
        <v>75</v>
      </c>
      <c r="C46" s="40">
        <v>0</v>
      </c>
      <c r="D46" s="40">
        <v>5400</v>
      </c>
      <c r="E46" s="40">
        <v>0</v>
      </c>
      <c r="F46" s="40">
        <f>C46+D46-E46</f>
        <v>5400</v>
      </c>
      <c r="G46" s="31"/>
    </row>
    <row r="47" spans="1:7" s="12" customFormat="1" ht="16.5">
      <c r="A47" s="35" t="s">
        <v>76</v>
      </c>
      <c r="B47" s="36" t="s">
        <v>77</v>
      </c>
      <c r="C47" s="37">
        <v>18208.168999999914</v>
      </c>
      <c r="D47" s="31">
        <v>9000</v>
      </c>
      <c r="E47" s="31">
        <f>SUM(E48:E51)</f>
        <v>21637.9</v>
      </c>
      <c r="F47" s="31">
        <f t="shared" si="0"/>
        <v>5570.268999999913</v>
      </c>
      <c r="G47" s="31"/>
    </row>
    <row r="48" spans="1:7" s="12" customFormat="1" ht="16.5">
      <c r="A48" s="35"/>
      <c r="B48" s="39" t="s">
        <v>78</v>
      </c>
      <c r="C48" s="37"/>
      <c r="D48" s="31"/>
      <c r="E48" s="40">
        <v>6000</v>
      </c>
      <c r="F48" s="31"/>
      <c r="G48" s="31"/>
    </row>
    <row r="49" spans="1:7" s="12" customFormat="1" ht="16.5">
      <c r="A49" s="35"/>
      <c r="B49" s="39" t="s">
        <v>79</v>
      </c>
      <c r="C49" s="37"/>
      <c r="D49" s="31"/>
      <c r="E49" s="40">
        <v>4655.71</v>
      </c>
      <c r="F49" s="31"/>
      <c r="G49" s="31"/>
    </row>
    <row r="50" spans="1:7" s="12" customFormat="1" ht="16.5">
      <c r="A50" s="35"/>
      <c r="B50" s="39" t="s">
        <v>80</v>
      </c>
      <c r="C50" s="37"/>
      <c r="D50" s="31"/>
      <c r="E50" s="40">
        <v>2134.38</v>
      </c>
      <c r="F50" s="31"/>
      <c r="G50" s="31"/>
    </row>
    <row r="51" spans="1:7" s="12" customFormat="1" ht="40.5">
      <c r="A51" s="35"/>
      <c r="B51" s="39" t="s">
        <v>81</v>
      </c>
      <c r="C51" s="37"/>
      <c r="D51" s="31"/>
      <c r="E51" s="40">
        <v>8847.810000000001</v>
      </c>
      <c r="F51" s="31"/>
      <c r="G51" s="41" t="s">
        <v>82</v>
      </c>
    </row>
    <row r="52" spans="1:7" s="12" customFormat="1" ht="27">
      <c r="A52" s="35" t="s">
        <v>83</v>
      </c>
      <c r="B52" s="36" t="s">
        <v>84</v>
      </c>
      <c r="C52" s="37">
        <v>-579.6799999999994</v>
      </c>
      <c r="D52" s="31">
        <v>6600</v>
      </c>
      <c r="E52" s="31">
        <v>6020.32</v>
      </c>
      <c r="F52" s="31">
        <f t="shared" si="0"/>
        <v>0</v>
      </c>
      <c r="G52" s="31"/>
    </row>
    <row r="53" spans="1:7" s="12" customFormat="1" ht="16.5">
      <c r="A53" s="35" t="s">
        <v>85</v>
      </c>
      <c r="B53" s="36" t="s">
        <v>86</v>
      </c>
      <c r="C53" s="37">
        <v>-6200</v>
      </c>
      <c r="D53" s="31">
        <v>6600</v>
      </c>
      <c r="E53" s="31">
        <v>400</v>
      </c>
      <c r="F53" s="31">
        <f t="shared" si="0"/>
        <v>0</v>
      </c>
      <c r="G53" s="31"/>
    </row>
    <row r="54" spans="1:7" s="12" customFormat="1" ht="16.5">
      <c r="A54" s="35" t="s">
        <v>87</v>
      </c>
      <c r="B54" s="36" t="s">
        <v>88</v>
      </c>
      <c r="C54" s="37">
        <v>6212.090000000004</v>
      </c>
      <c r="D54" s="31">
        <v>6600</v>
      </c>
      <c r="E54" s="31">
        <v>4955.82</v>
      </c>
      <c r="F54" s="31">
        <f t="shared" si="0"/>
        <v>7856.270000000004</v>
      </c>
      <c r="G54" s="31"/>
    </row>
    <row r="55" spans="1:7" s="12" customFormat="1" ht="27">
      <c r="A55" s="35"/>
      <c r="B55" s="28" t="s">
        <v>89</v>
      </c>
      <c r="C55" s="37">
        <v>29257.81100000008</v>
      </c>
      <c r="D55" s="31">
        <v>-29257.81</v>
      </c>
      <c r="E55" s="31">
        <v>0</v>
      </c>
      <c r="F55" s="31">
        <f>C55+D55-E55</f>
        <v>0.0010000000802392606</v>
      </c>
      <c r="G55" s="33" t="s">
        <v>90</v>
      </c>
    </row>
    <row r="56" spans="1:7" s="16" customFormat="1" ht="17.25">
      <c r="A56" s="13"/>
      <c r="B56" s="14" t="s">
        <v>91</v>
      </c>
      <c r="C56" s="15">
        <f>C32+C40</f>
        <v>121633.28</v>
      </c>
      <c r="D56" s="15">
        <f>D32+D40</f>
        <v>225622.19</v>
      </c>
      <c r="E56" s="15">
        <f>E32+E40</f>
        <v>241454.54</v>
      </c>
      <c r="F56" s="15">
        <f>F32+F40</f>
        <v>105800.93</v>
      </c>
      <c r="G56" s="15"/>
    </row>
    <row r="58" spans="2:3" s="12" customFormat="1" ht="12.75">
      <c r="B58" s="26" t="s">
        <v>35</v>
      </c>
      <c r="C58" s="26"/>
    </row>
    <row r="59" spans="2:8" s="12" customFormat="1" ht="40.5" customHeight="1">
      <c r="B59" s="28" t="s">
        <v>92</v>
      </c>
      <c r="C59" s="29">
        <v>-21.120000000009895</v>
      </c>
      <c r="D59" s="29">
        <f>-D20+D56</f>
        <v>-174.55999999996857</v>
      </c>
      <c r="E59" s="29">
        <f>C59+D59</f>
        <v>-195.67999999997846</v>
      </c>
      <c r="F59"/>
      <c r="G59" s="42"/>
      <c r="H59"/>
    </row>
    <row r="61" spans="1:6" ht="14.25">
      <c r="A61" s="4" t="s">
        <v>93</v>
      </c>
      <c r="B61" s="5" t="s">
        <v>94</v>
      </c>
      <c r="C61" s="5"/>
      <c r="D61" s="6"/>
      <c r="E61" s="6"/>
      <c r="F61" s="6"/>
    </row>
    <row r="62" spans="1:6" s="21" customFormat="1" ht="14.25">
      <c r="A62" s="18" t="s">
        <v>95</v>
      </c>
      <c r="B62" s="19" t="s">
        <v>96</v>
      </c>
      <c r="C62" s="19"/>
      <c r="D62" s="20">
        <f>D63</f>
        <v>712189.1</v>
      </c>
      <c r="E62" s="20"/>
      <c r="F62" s="20"/>
    </row>
    <row r="63" spans="1:8" s="12" customFormat="1" ht="16.5">
      <c r="A63" s="35" t="s">
        <v>97</v>
      </c>
      <c r="B63" s="36" t="s">
        <v>21</v>
      </c>
      <c r="C63" s="36"/>
      <c r="D63" s="31">
        <v>712189.1</v>
      </c>
      <c r="E63" s="31"/>
      <c r="F63" s="31"/>
      <c r="H63" s="34"/>
    </row>
    <row r="64" spans="1:8" s="21" customFormat="1" ht="14.25">
      <c r="A64" s="18" t="s">
        <v>98</v>
      </c>
      <c r="B64" s="19" t="s">
        <v>99</v>
      </c>
      <c r="C64" s="19"/>
      <c r="D64" s="20">
        <f>SUM(D65:D68)-C68</f>
        <v>712189.1</v>
      </c>
      <c r="E64" s="20"/>
      <c r="F64" s="20"/>
      <c r="H64" s="43"/>
    </row>
    <row r="65" spans="1:6" s="12" customFormat="1" ht="16.5">
      <c r="A65" s="35" t="s">
        <v>100</v>
      </c>
      <c r="B65" s="36" t="s">
        <v>101</v>
      </c>
      <c r="C65" s="36"/>
      <c r="D65" s="31">
        <f>E11</f>
        <v>498249.62</v>
      </c>
      <c r="E65" s="31"/>
      <c r="F65" s="31"/>
    </row>
    <row r="66" spans="1:6" s="12" customFormat="1" ht="16.5">
      <c r="A66" s="35" t="s">
        <v>102</v>
      </c>
      <c r="B66" s="36" t="s">
        <v>103</v>
      </c>
      <c r="C66" s="36"/>
      <c r="D66" s="31">
        <f>E32</f>
        <v>169615</v>
      </c>
      <c r="E66" s="31"/>
      <c r="F66" s="31"/>
    </row>
    <row r="67" spans="1:6" s="12" customFormat="1" ht="16.5">
      <c r="A67" s="35" t="s">
        <v>104</v>
      </c>
      <c r="B67" s="36" t="s">
        <v>105</v>
      </c>
      <c r="C67" s="36"/>
      <c r="D67" s="31">
        <f>E40</f>
        <v>71839.54000000001</v>
      </c>
      <c r="E67" s="31"/>
      <c r="F67" s="31"/>
    </row>
    <row r="68" spans="1:7" s="12" customFormat="1" ht="16.5">
      <c r="A68" s="35" t="s">
        <v>106</v>
      </c>
      <c r="B68" s="36" t="s">
        <v>107</v>
      </c>
      <c r="C68" s="31">
        <v>56844.11</v>
      </c>
      <c r="D68" s="31">
        <v>29329.04999999993</v>
      </c>
      <c r="E68" s="31"/>
      <c r="F68" s="31"/>
      <c r="G68" s="44"/>
    </row>
    <row r="70" spans="1:6" ht="14.25">
      <c r="A70" s="4" t="s">
        <v>108</v>
      </c>
      <c r="B70" s="5" t="s">
        <v>109</v>
      </c>
      <c r="C70" s="5"/>
      <c r="D70" s="6"/>
      <c r="E70" s="6"/>
      <c r="F70" s="6"/>
    </row>
    <row r="71" spans="1:6" s="21" customFormat="1" ht="14.25">
      <c r="A71" s="18" t="s">
        <v>110</v>
      </c>
      <c r="B71" s="19" t="s">
        <v>111</v>
      </c>
      <c r="C71" s="19"/>
      <c r="D71" s="20">
        <f>D72+D73</f>
        <v>214961.56999999998</v>
      </c>
      <c r="E71" s="20"/>
      <c r="F71" s="20"/>
    </row>
    <row r="72" spans="1:6" s="12" customFormat="1" ht="16.5">
      <c r="A72" s="35" t="s">
        <v>112</v>
      </c>
      <c r="B72" s="36" t="s">
        <v>113</v>
      </c>
      <c r="C72" s="36"/>
      <c r="D72" s="31">
        <f>ROUND(F21,2)</f>
        <v>185632.52</v>
      </c>
      <c r="E72" s="31"/>
      <c r="F72" s="31"/>
    </row>
    <row r="73" spans="1:6" s="12" customFormat="1" ht="16.5">
      <c r="A73" s="35" t="s">
        <v>114</v>
      </c>
      <c r="B73" s="36" t="s">
        <v>107</v>
      </c>
      <c r="C73" s="36"/>
      <c r="D73" s="31">
        <f>ROUND(D68,2)</f>
        <v>29329.05</v>
      </c>
      <c r="E73" s="31"/>
      <c r="F73" s="31"/>
    </row>
    <row r="74" spans="1:6" s="21" customFormat="1" ht="14.25">
      <c r="A74" s="18" t="s">
        <v>115</v>
      </c>
      <c r="B74" s="19" t="s">
        <v>116</v>
      </c>
      <c r="C74" s="19"/>
      <c r="D74" s="20">
        <f>SUM(D75:D78)</f>
        <v>214961.57</v>
      </c>
      <c r="E74" s="20"/>
      <c r="F74" s="20"/>
    </row>
    <row r="75" spans="1:8" s="12" customFormat="1" ht="16.5">
      <c r="A75" s="35" t="s">
        <v>117</v>
      </c>
      <c r="B75" s="36" t="s">
        <v>118</v>
      </c>
      <c r="C75" s="36"/>
      <c r="D75" s="31">
        <f>ROUND(F11,2)</f>
        <v>100526.14</v>
      </c>
      <c r="E75" s="31"/>
      <c r="F75" s="31"/>
      <c r="G75" s="34"/>
      <c r="H75" s="34"/>
    </row>
    <row r="76" spans="1:6" s="12" customFormat="1" ht="16.5">
      <c r="A76" s="35" t="s">
        <v>119</v>
      </c>
      <c r="B76" s="36" t="s">
        <v>120</v>
      </c>
      <c r="C76" s="36"/>
      <c r="D76" s="31">
        <f>ROUND(F32,2)</f>
        <v>33390</v>
      </c>
      <c r="E76" s="31"/>
      <c r="F76" s="31"/>
    </row>
    <row r="77" spans="1:7" s="12" customFormat="1" ht="16.5">
      <c r="A77" s="35" t="s">
        <v>121</v>
      </c>
      <c r="B77" s="36" t="s">
        <v>122</v>
      </c>
      <c r="C77" s="36"/>
      <c r="D77" s="31">
        <f>ROUND(F40,2)</f>
        <v>72410.93</v>
      </c>
      <c r="E77" s="31"/>
      <c r="F77" s="31"/>
      <c r="G77" s="34"/>
    </row>
    <row r="78" spans="1:6" s="12" customFormat="1" ht="16.5">
      <c r="A78" s="35" t="s">
        <v>123</v>
      </c>
      <c r="B78" s="36" t="s">
        <v>124</v>
      </c>
      <c r="C78" s="36"/>
      <c r="D78" s="31">
        <f>ROUND(-E24-E59,2)</f>
        <v>8634.5</v>
      </c>
      <c r="E78" s="31"/>
      <c r="F78" s="31"/>
    </row>
    <row r="80" ht="14.25">
      <c r="A80" s="45" t="s">
        <v>125</v>
      </c>
    </row>
    <row r="81" spans="1:3" ht="16.5">
      <c r="A81" s="46" t="s">
        <v>4</v>
      </c>
      <c r="B81" s="47" t="s">
        <v>126</v>
      </c>
      <c r="C81" s="47"/>
    </row>
    <row r="82" spans="1:3" ht="16.5">
      <c r="A82" s="46" t="s">
        <v>17</v>
      </c>
      <c r="B82" s="47" t="s">
        <v>127</v>
      </c>
      <c r="C82" s="47"/>
    </row>
    <row r="83" spans="1:3" ht="16.5">
      <c r="A83" s="46" t="s">
        <v>41</v>
      </c>
      <c r="B83" s="47" t="s">
        <v>128</v>
      </c>
      <c r="C83" s="47"/>
    </row>
    <row r="84" spans="1:3" ht="16.5">
      <c r="A84" s="46"/>
      <c r="B84" s="48"/>
      <c r="C84" s="48"/>
    </row>
    <row r="85" spans="1:3" ht="16.5">
      <c r="A85" s="46"/>
      <c r="B85" s="48"/>
      <c r="C85" s="48"/>
    </row>
    <row r="86" spans="1:3" ht="16.5">
      <c r="A86" s="46"/>
      <c r="B86" s="48"/>
      <c r="C86" s="48"/>
    </row>
    <row r="87" spans="1:3" ht="16.5">
      <c r="A87" s="46"/>
      <c r="B87" s="48"/>
      <c r="C87" s="48"/>
    </row>
    <row r="88" spans="1:3" ht="16.5">
      <c r="A88" s="46"/>
      <c r="B88" s="48"/>
      <c r="C88" s="48"/>
    </row>
    <row r="89" spans="1:3" ht="16.5">
      <c r="A89" s="46"/>
      <c r="B89" s="48"/>
      <c r="C89" s="48"/>
    </row>
  </sheetData>
  <sheetProtection/>
  <printOptions/>
  <pageMargins left="0.3937007874015748" right="0.2362204724409449" top="0.4724409448818898" bottom="0.5118110236220472" header="0.5118110236220472" footer="0.5118110236220472"/>
  <pageSetup fitToHeight="2" horizontalDpi="300" verticalDpi="300" orientation="portrait" paperSize="9" scale="60" r:id="rId1"/>
  <headerFooter alignWithMargins="0">
    <oddFooter>&amp;R&amp;"Arial Cyr,курсив"&amp;9Страница &amp;P из &amp;N</oddFooter>
  </headerFooter>
  <rowBreaks count="1" manualBreakCount="1">
    <brk id="6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2013-05-22T13:08:17Z</cp:lastPrinted>
  <dcterms:created xsi:type="dcterms:W3CDTF">2013-05-22T13:07:27Z</dcterms:created>
  <dcterms:modified xsi:type="dcterms:W3CDTF">2013-05-22T13:08:52Z</dcterms:modified>
  <cp:category/>
  <cp:version/>
  <cp:contentType/>
  <cp:contentStatus/>
</cp:coreProperties>
</file>