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2" yWindow="576" windowWidth="14604" windowHeight="8724" activeTab="2"/>
  </bookViews>
  <sheets>
    <sheet name="Февраль" sheetId="1" r:id="rId1"/>
    <sheet name="Апрель" sheetId="2" r:id="rId2"/>
    <sheet name="май " sheetId="3" r:id="rId3"/>
  </sheets>
  <definedNames/>
  <calcPr fullCalcOnLoad="1"/>
</workbook>
</file>

<file path=xl/sharedStrings.xml><?xml version="1.0" encoding="utf-8"?>
<sst xmlns="http://schemas.openxmlformats.org/spreadsheetml/2006/main" count="92" uniqueCount="35">
  <si>
    <t>№</t>
  </si>
  <si>
    <t>Услуга</t>
  </si>
  <si>
    <t>Начислено</t>
  </si>
  <si>
    <t>Оплачено</t>
  </si>
  <si>
    <t>% сбора с начала года</t>
  </si>
  <si>
    <t>С начала года</t>
  </si>
  <si>
    <t>Содержание общего имущества</t>
  </si>
  <si>
    <t xml:space="preserve">Текущий ремонт </t>
  </si>
  <si>
    <t>Капремонт</t>
  </si>
  <si>
    <t>Г/вода</t>
  </si>
  <si>
    <t>Вывоз мусора</t>
  </si>
  <si>
    <t>Отопление</t>
  </si>
  <si>
    <t>Канализация</t>
  </si>
  <si>
    <t>Обслуживание приборов учета</t>
  </si>
  <si>
    <t>Антенна</t>
  </si>
  <si>
    <t>Очистка стоков</t>
  </si>
  <si>
    <t>Итого</t>
  </si>
  <si>
    <t>Директор ООО УК "Октябрьский массив"</t>
  </si>
  <si>
    <t>В.Э.Шиллинг</t>
  </si>
  <si>
    <t>Отчет по задолженности населения по</t>
  </si>
  <si>
    <t>Сальдо на 01.03.11 г.</t>
  </si>
  <si>
    <t>Уб.лестничных маршей</t>
  </si>
  <si>
    <t>ООО УК "Октябрьский массив" за февраль 2012 г.</t>
  </si>
  <si>
    <t>Сальдо на 01.02.12 г.</t>
  </si>
  <si>
    <t>За февраль 2012 г.</t>
  </si>
  <si>
    <t>% сбора за февраль 2012 г.</t>
  </si>
  <si>
    <t>Сальдо на 01.05.12 г.</t>
  </si>
  <si>
    <t>За апрель 2012</t>
  </si>
  <si>
    <t>За март 2012 г.</t>
  </si>
  <si>
    <t>ООО УК "Октябрьский массив" за май 2012 г.</t>
  </si>
  <si>
    <t>% сбора за май 2012 г.</t>
  </si>
  <si>
    <t>Сальдо на 01.06.11 г.</t>
  </si>
  <si>
    <t>За май 2012 г.</t>
  </si>
  <si>
    <t>За май 2012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</si>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</sst>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4" zoomScaleNormal="84" workbookViewId="0" topLeftCell="A1">
      <selection activeCell="C6" sqref="C6:C8"/>
    </sheetView>
  </sheetViews>
  <sheetFormatPr defaultColWidth="9.00390625" defaultRowHeight="12.75"/>
  <cols>
    <col min="1" max="1" width="3.50390625" style="8" customWidth="1"/>
    <col min="2" max="2" width="20.25390625" style="9" customWidth="1"/>
    <col min="3" max="3" width="14.50390625" style="9" customWidth="1"/>
    <col min="4" max="4" width="14.75390625" style="9" customWidth="1"/>
    <col min="5" max="5" width="15.875" style="9" customWidth="1"/>
    <col min="6" max="6" width="14.375" style="9" customWidth="1"/>
    <col min="7" max="7" width="15.25390625" style="9" customWidth="1"/>
    <col min="8" max="8" width="15.375" style="9" customWidth="1"/>
    <col min="9" max="9" width="14.125" style="9" customWidth="1"/>
    <col min="10" max="10" width="15.75390625" style="9" customWidth="1"/>
    <col min="11" max="16384" width="8.875" style="9" customWidth="1"/>
  </cols>
  <sheetData>
    <row r="1" spans="1:10" ht="17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7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4" ht="12.75">
      <c r="A3" s="28"/>
      <c r="B3" s="28"/>
      <c r="C3" s="28"/>
      <c r="D3" s="28"/>
    </row>
    <row r="4" spans="1:10" ht="15">
      <c r="A4" s="29" t="s">
        <v>0</v>
      </c>
      <c r="B4" s="25" t="s">
        <v>1</v>
      </c>
      <c r="C4" s="31" t="s">
        <v>23</v>
      </c>
      <c r="D4" s="32" t="s">
        <v>2</v>
      </c>
      <c r="E4" s="33"/>
      <c r="F4" s="32" t="s">
        <v>3</v>
      </c>
      <c r="G4" s="33"/>
      <c r="H4" s="25" t="s">
        <v>20</v>
      </c>
      <c r="I4" s="25" t="s">
        <v>4</v>
      </c>
      <c r="J4" s="25" t="s">
        <v>25</v>
      </c>
    </row>
    <row r="5" spans="1:10" ht="33.75" customHeight="1">
      <c r="A5" s="30"/>
      <c r="B5" s="25"/>
      <c r="C5" s="31"/>
      <c r="D5" s="1" t="s">
        <v>5</v>
      </c>
      <c r="E5" s="1" t="s">
        <v>24</v>
      </c>
      <c r="F5" s="1" t="s">
        <v>5</v>
      </c>
      <c r="G5" s="1" t="s">
        <v>24</v>
      </c>
      <c r="H5" s="25"/>
      <c r="I5" s="25"/>
      <c r="J5" s="25"/>
    </row>
    <row r="6" spans="1:10" ht="30.75">
      <c r="A6" s="12">
        <v>1</v>
      </c>
      <c r="B6" s="2" t="s">
        <v>6</v>
      </c>
      <c r="C6" s="4">
        <v>5819177.73</v>
      </c>
      <c r="D6" s="3">
        <f>464812.83+E6</f>
        <v>929340.37</v>
      </c>
      <c r="E6" s="3">
        <v>464527.54</v>
      </c>
      <c r="F6" s="3">
        <f>256186.09+G6</f>
        <v>680187.28</v>
      </c>
      <c r="G6" s="3">
        <f>12487.5+411513.69</f>
        <v>424001.19</v>
      </c>
      <c r="H6" s="21">
        <v>5705810.58</v>
      </c>
      <c r="I6" s="4">
        <f>F6*100/D6</f>
        <v>73.19032960980701</v>
      </c>
      <c r="J6" s="4">
        <f>G6*100/E6</f>
        <v>91.27579174315478</v>
      </c>
    </row>
    <row r="7" spans="1:10" ht="15">
      <c r="A7" s="12">
        <v>2</v>
      </c>
      <c r="B7" s="2" t="s">
        <v>9</v>
      </c>
      <c r="C7" s="4">
        <v>79537.96</v>
      </c>
      <c r="D7" s="3">
        <v>0</v>
      </c>
      <c r="E7" s="3">
        <v>0</v>
      </c>
      <c r="F7" s="3">
        <f>1709.33+G7</f>
        <v>9208.93</v>
      </c>
      <c r="G7" s="3">
        <f>959.41+6540.19</f>
        <v>7499.599999999999</v>
      </c>
      <c r="H7" s="21">
        <v>80130.05</v>
      </c>
      <c r="I7" s="4"/>
      <c r="J7" s="4"/>
    </row>
    <row r="8" spans="1:10" ht="15">
      <c r="A8" s="12">
        <v>3</v>
      </c>
      <c r="B8" s="2" t="s">
        <v>11</v>
      </c>
      <c r="C8" s="4">
        <v>401309.91</v>
      </c>
      <c r="D8" s="3">
        <v>0</v>
      </c>
      <c r="E8" s="3">
        <v>0</v>
      </c>
      <c r="F8" s="3">
        <f>11843.21+G8</f>
        <v>27130.8</v>
      </c>
      <c r="G8" s="3">
        <f>15287.59</f>
        <v>15287.59</v>
      </c>
      <c r="H8" s="21">
        <v>404029.71</v>
      </c>
      <c r="I8" s="4"/>
      <c r="J8" s="4"/>
    </row>
    <row r="9" spans="1:10" ht="15">
      <c r="A9" s="12">
        <v>4</v>
      </c>
      <c r="B9" s="2" t="s">
        <v>15</v>
      </c>
      <c r="C9" s="4">
        <v>35896.58</v>
      </c>
      <c r="D9" s="3">
        <v>0</v>
      </c>
      <c r="E9" s="3">
        <v>0</v>
      </c>
      <c r="F9" s="3">
        <f>868.29+G9</f>
        <v>5816</v>
      </c>
      <c r="G9" s="3">
        <v>4947.71</v>
      </c>
      <c r="H9" s="21">
        <v>30948.87</v>
      </c>
      <c r="I9" s="4"/>
      <c r="J9" s="4"/>
    </row>
    <row r="10" spans="1:10" ht="15">
      <c r="A10" s="12">
        <v>5</v>
      </c>
      <c r="B10" s="2" t="s">
        <v>14</v>
      </c>
      <c r="C10" s="4">
        <v>3654.99</v>
      </c>
      <c r="D10" s="3">
        <v>0</v>
      </c>
      <c r="E10" s="3">
        <v>0</v>
      </c>
      <c r="F10" s="3">
        <f>112.9+G10</f>
        <v>506.99</v>
      </c>
      <c r="G10" s="3">
        <v>394.09</v>
      </c>
      <c r="H10" s="21">
        <v>3260.9</v>
      </c>
      <c r="I10" s="4"/>
      <c r="J10" s="4"/>
    </row>
    <row r="11" spans="1:10" ht="15">
      <c r="A11" s="12">
        <v>6</v>
      </c>
      <c r="B11" s="2" t="s">
        <v>10</v>
      </c>
      <c r="C11" s="4">
        <v>1505423.96</v>
      </c>
      <c r="D11" s="3">
        <f>161671.47+E11</f>
        <v>323229.61</v>
      </c>
      <c r="E11" s="3">
        <v>161558.14</v>
      </c>
      <c r="F11" s="3">
        <f>79042.98+G11</f>
        <v>216851.28000000003</v>
      </c>
      <c r="G11" s="3">
        <f>2936.54+134871.76</f>
        <v>137808.30000000002</v>
      </c>
      <c r="H11" s="21">
        <v>1529173.8</v>
      </c>
      <c r="I11" s="4">
        <f aca="true" t="shared" si="0" ref="I11:J17">F11*100/D11</f>
        <v>67.08892789865385</v>
      </c>
      <c r="J11" s="4">
        <f t="shared" si="0"/>
        <v>85.29950889506404</v>
      </c>
    </row>
    <row r="12" spans="1:10" ht="15">
      <c r="A12" s="12">
        <v>7</v>
      </c>
      <c r="B12" s="2" t="s">
        <v>8</v>
      </c>
      <c r="C12" s="4">
        <v>646584.47</v>
      </c>
      <c r="D12" s="3">
        <f>66986.73+E12</f>
        <v>134131.74</v>
      </c>
      <c r="E12" s="3">
        <v>67145.01</v>
      </c>
      <c r="F12" s="3">
        <f>40944.49+G12</f>
        <v>108392.53</v>
      </c>
      <c r="G12" s="3">
        <f>430.57+67017.47</f>
        <v>67448.04000000001</v>
      </c>
      <c r="H12" s="21">
        <v>647142.58</v>
      </c>
      <c r="I12" s="4">
        <f t="shared" si="0"/>
        <v>80.81050018437098</v>
      </c>
      <c r="J12" s="4">
        <f t="shared" si="0"/>
        <v>100.45130680597116</v>
      </c>
    </row>
    <row r="13" spans="1:10" ht="15">
      <c r="A13" s="12">
        <v>8</v>
      </c>
      <c r="B13" s="2" t="s">
        <v>12</v>
      </c>
      <c r="C13" s="4">
        <v>257945.12</v>
      </c>
      <c r="D13" s="3">
        <f>22741.38+E13</f>
        <v>45335.97</v>
      </c>
      <c r="E13" s="3">
        <v>22594.59</v>
      </c>
      <c r="F13" s="3">
        <f>13477.2+G13</f>
        <v>47885.55</v>
      </c>
      <c r="G13" s="3">
        <v>34408.35</v>
      </c>
      <c r="H13" s="21">
        <v>246131.36</v>
      </c>
      <c r="I13" s="4">
        <f t="shared" si="0"/>
        <v>105.62374644239442</v>
      </c>
      <c r="J13" s="4">
        <f t="shared" si="0"/>
        <v>152.2857905365842</v>
      </c>
    </row>
    <row r="14" spans="1:10" ht="15">
      <c r="A14" s="12">
        <v>9</v>
      </c>
      <c r="B14" s="2" t="s">
        <v>7</v>
      </c>
      <c r="C14" s="4">
        <v>5231782.52</v>
      </c>
      <c r="D14" s="3">
        <f>502184.67+E14</f>
        <v>1004578.56</v>
      </c>
      <c r="E14" s="3">
        <v>502393.89</v>
      </c>
      <c r="F14" s="3">
        <f>277610.46+G14</f>
        <v>716156.72</v>
      </c>
      <c r="G14" s="3">
        <f>2242.3+436303.96</f>
        <v>438546.26</v>
      </c>
      <c r="H14" s="21">
        <v>5295630.15</v>
      </c>
      <c r="I14" s="4">
        <f t="shared" si="0"/>
        <v>71.28926980086057</v>
      </c>
      <c r="J14" s="4">
        <f t="shared" si="0"/>
        <v>87.29132036219629</v>
      </c>
    </row>
    <row r="15" spans="1:10" ht="15">
      <c r="A15" s="12">
        <v>10</v>
      </c>
      <c r="B15" s="9" t="s">
        <v>21</v>
      </c>
      <c r="C15" s="4">
        <v>6134.61</v>
      </c>
      <c r="D15" s="3">
        <f>1223.77+E15</f>
        <v>2447.54</v>
      </c>
      <c r="E15" s="3">
        <v>1223.77</v>
      </c>
      <c r="F15" s="3">
        <f>277.35+G15</f>
        <v>1515.7800000000002</v>
      </c>
      <c r="G15" s="3">
        <v>1238.43</v>
      </c>
      <c r="H15" s="21">
        <v>6119.95</v>
      </c>
      <c r="I15" s="4">
        <f t="shared" si="0"/>
        <v>61.93075496212525</v>
      </c>
      <c r="J15" s="4">
        <f t="shared" si="0"/>
        <v>101.19793752093939</v>
      </c>
    </row>
    <row r="16" spans="1:10" ht="30.75">
      <c r="A16" s="7">
        <v>11</v>
      </c>
      <c r="B16" s="2" t="s">
        <v>13</v>
      </c>
      <c r="C16" s="4">
        <v>2260.37</v>
      </c>
      <c r="D16" s="3">
        <f>1224.48+E16</f>
        <v>2448.96</v>
      </c>
      <c r="E16" s="3">
        <v>1224.48</v>
      </c>
      <c r="F16" s="3">
        <f>1510.6+G16</f>
        <v>2262.64</v>
      </c>
      <c r="G16" s="3">
        <v>752.04</v>
      </c>
      <c r="H16" s="21">
        <v>2732.81</v>
      </c>
      <c r="I16" s="4">
        <f t="shared" si="0"/>
        <v>92.39187246831308</v>
      </c>
      <c r="J16" s="4">
        <f t="shared" si="0"/>
        <v>61.41709133673069</v>
      </c>
    </row>
    <row r="17" spans="1:10" ht="15">
      <c r="A17" s="12"/>
      <c r="B17" s="5" t="s">
        <v>16</v>
      </c>
      <c r="C17" s="6">
        <f aca="true" t="shared" si="1" ref="C17:H17">SUM(C6:C16)</f>
        <v>13989708.219999999</v>
      </c>
      <c r="D17" s="6">
        <f t="shared" si="1"/>
        <v>2441512.75</v>
      </c>
      <c r="E17" s="6">
        <f t="shared" si="1"/>
        <v>1220667.42</v>
      </c>
      <c r="F17" s="6">
        <f t="shared" si="1"/>
        <v>1815914.5</v>
      </c>
      <c r="G17" s="6">
        <f t="shared" si="1"/>
        <v>1132331.6</v>
      </c>
      <c r="H17" s="6">
        <f t="shared" si="1"/>
        <v>13951110.76</v>
      </c>
      <c r="I17" s="6">
        <f t="shared" si="0"/>
        <v>74.37661343361815</v>
      </c>
      <c r="J17" s="6">
        <f t="shared" si="0"/>
        <v>92.76331795600805</v>
      </c>
    </row>
    <row r="18" spans="1:4" ht="15">
      <c r="A18" s="13"/>
      <c r="B18" s="7"/>
      <c r="D18" s="8"/>
    </row>
    <row r="19" ht="12.75">
      <c r="A19" s="13"/>
    </row>
    <row r="20" ht="12.75">
      <c r="A20" s="13"/>
    </row>
    <row r="21" spans="1:4" ht="12.75">
      <c r="A21" s="13"/>
      <c r="B21" s="14"/>
      <c r="C21" s="15"/>
      <c r="D21" s="11"/>
    </row>
    <row r="22" spans="1:4" ht="12.75">
      <c r="A22" s="20"/>
      <c r="B22" s="20"/>
      <c r="C22" s="16"/>
      <c r="D22" s="17"/>
    </row>
    <row r="23" ht="12.75">
      <c r="D23" s="10"/>
    </row>
    <row r="24" ht="12.75">
      <c r="D24" s="10"/>
    </row>
    <row r="25" ht="12.75">
      <c r="D25" s="10"/>
    </row>
    <row r="26" spans="1:10" ht="15">
      <c r="A26" s="18"/>
      <c r="B26" s="7" t="s">
        <v>17</v>
      </c>
      <c r="C26" s="7"/>
      <c r="D26" s="19"/>
      <c r="E26" s="7"/>
      <c r="F26" s="7"/>
      <c r="G26" s="7"/>
      <c r="H26" s="7" t="s">
        <v>18</v>
      </c>
      <c r="I26" s="7"/>
      <c r="J26" s="7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</sheetData>
  <mergeCells count="11">
    <mergeCell ref="I4:I5"/>
    <mergeCell ref="J4:J5"/>
    <mergeCell ref="A1:J1"/>
    <mergeCell ref="A2:J2"/>
    <mergeCell ref="A3:D3"/>
    <mergeCell ref="A4:A5"/>
    <mergeCell ref="B4:B5"/>
    <mergeCell ref="C4:C5"/>
    <mergeCell ref="D4:E4"/>
    <mergeCell ref="F4:G4"/>
    <mergeCell ref="H4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84" zoomScaleNormal="84" workbookViewId="0" topLeftCell="A1">
      <selection activeCell="H26" sqref="H26"/>
    </sheetView>
  </sheetViews>
  <sheetFormatPr defaultColWidth="9.00390625" defaultRowHeight="12.75"/>
  <cols>
    <col min="1" max="1" width="3.50390625" style="8" customWidth="1"/>
    <col min="2" max="2" width="20.25390625" style="9" customWidth="1"/>
    <col min="3" max="3" width="14.50390625" style="9" customWidth="1"/>
    <col min="4" max="4" width="14.75390625" style="9" customWidth="1"/>
    <col min="5" max="5" width="18.375" style="9" hidden="1" customWidth="1"/>
    <col min="6" max="6" width="15.875" style="9" hidden="1" customWidth="1"/>
    <col min="7" max="7" width="15.875" style="9" customWidth="1"/>
    <col min="8" max="8" width="14.375" style="9" customWidth="1"/>
    <col min="9" max="10" width="15.25390625" style="9" hidden="1" customWidth="1"/>
    <col min="11" max="11" width="15.25390625" style="9" customWidth="1"/>
    <col min="12" max="12" width="15.375" style="9" customWidth="1"/>
    <col min="13" max="13" width="14.125" style="9" customWidth="1"/>
    <col min="14" max="14" width="15.75390625" style="9" customWidth="1"/>
    <col min="15" max="16384" width="8.875" style="9" customWidth="1"/>
  </cols>
  <sheetData>
    <row r="1" spans="1:14" ht="17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4" ht="12.75">
      <c r="A3" s="28"/>
      <c r="B3" s="28"/>
      <c r="C3" s="28"/>
      <c r="D3" s="28"/>
    </row>
    <row r="4" spans="1:14" ht="15">
      <c r="A4" s="29" t="s">
        <v>0</v>
      </c>
      <c r="B4" s="25" t="s">
        <v>1</v>
      </c>
      <c r="C4" s="31" t="s">
        <v>26</v>
      </c>
      <c r="D4" s="32" t="s">
        <v>2</v>
      </c>
      <c r="E4" s="34"/>
      <c r="F4" s="33"/>
      <c r="G4" s="23"/>
      <c r="H4" s="32" t="s">
        <v>3</v>
      </c>
      <c r="I4" s="34"/>
      <c r="J4" s="33"/>
      <c r="K4" s="22"/>
      <c r="L4" s="25" t="s">
        <v>31</v>
      </c>
      <c r="M4" s="25" t="s">
        <v>4</v>
      </c>
      <c r="N4" s="25" t="s">
        <v>30</v>
      </c>
    </row>
    <row r="5" spans="1:14" ht="33.75" customHeight="1">
      <c r="A5" s="30"/>
      <c r="B5" s="25"/>
      <c r="C5" s="31"/>
      <c r="D5" s="1" t="s">
        <v>5</v>
      </c>
      <c r="E5" s="1" t="s">
        <v>28</v>
      </c>
      <c r="F5" s="1" t="s">
        <v>27</v>
      </c>
      <c r="G5" s="1" t="s">
        <v>33</v>
      </c>
      <c r="H5" s="1" t="s">
        <v>5</v>
      </c>
      <c r="I5" s="1" t="s">
        <v>24</v>
      </c>
      <c r="J5" s="9" t="s">
        <v>34</v>
      </c>
      <c r="K5" s="1" t="s">
        <v>32</v>
      </c>
      <c r="L5" s="25"/>
      <c r="M5" s="25"/>
      <c r="N5" s="25"/>
    </row>
    <row r="6" spans="1:14" ht="30.75">
      <c r="A6" s="12">
        <v>1</v>
      </c>
      <c r="B6" s="2" t="s">
        <v>6</v>
      </c>
      <c r="C6" s="21">
        <v>5921979.77</v>
      </c>
      <c r="D6" s="3">
        <f>464812.83+E6+F6+G6</f>
        <v>1863892.6099999999</v>
      </c>
      <c r="E6" s="3">
        <v>464527.54</v>
      </c>
      <c r="F6" s="3">
        <v>462287.85</v>
      </c>
      <c r="G6" s="3">
        <v>472264.39</v>
      </c>
      <c r="H6" s="3">
        <f>256186.09+I6+J6+K6</f>
        <v>1419111.98</v>
      </c>
      <c r="I6" s="3">
        <f>12487.5+411513.69</f>
        <v>424001.19</v>
      </c>
      <c r="J6" s="3">
        <v>369462.35</v>
      </c>
      <c r="K6" s="3">
        <v>369462.35</v>
      </c>
      <c r="L6" s="21">
        <v>5921979.77</v>
      </c>
      <c r="M6" s="4">
        <f>H6*100/D6</f>
        <v>76.13700340815237</v>
      </c>
      <c r="N6" s="4">
        <f>I6*100/E6</f>
        <v>91.27579174315478</v>
      </c>
    </row>
    <row r="7" spans="1:14" ht="15">
      <c r="A7" s="12">
        <v>2</v>
      </c>
      <c r="B7" s="2" t="s">
        <v>9</v>
      </c>
      <c r="C7" s="21">
        <v>79537.96</v>
      </c>
      <c r="D7" s="3">
        <v>0</v>
      </c>
      <c r="E7" s="3">
        <v>0</v>
      </c>
      <c r="F7" s="3">
        <v>0</v>
      </c>
      <c r="G7" s="3">
        <v>0</v>
      </c>
      <c r="H7" s="3">
        <f>1709.33+I7+J7+K7</f>
        <v>14208.59</v>
      </c>
      <c r="I7" s="3">
        <f>959.41+6540.19</f>
        <v>7499.599999999999</v>
      </c>
      <c r="J7" s="3">
        <v>2499.83</v>
      </c>
      <c r="K7" s="3">
        <v>2499.83</v>
      </c>
      <c r="L7" s="21">
        <v>77038.13</v>
      </c>
      <c r="M7" s="4"/>
      <c r="N7" s="4"/>
    </row>
    <row r="8" spans="1:14" ht="15">
      <c r="A8" s="12">
        <v>3</v>
      </c>
      <c r="B8" s="2" t="s">
        <v>11</v>
      </c>
      <c r="C8" s="21">
        <v>401309.91</v>
      </c>
      <c r="D8" s="3">
        <v>0</v>
      </c>
      <c r="E8" s="3">
        <v>0</v>
      </c>
      <c r="F8" s="3">
        <v>0</v>
      </c>
      <c r="G8" s="3">
        <v>0</v>
      </c>
      <c r="H8" s="3">
        <f>11843.21+I8+J8+K8</f>
        <v>41656.939999999995</v>
      </c>
      <c r="I8" s="3">
        <f>15287.59</f>
        <v>15287.59</v>
      </c>
      <c r="J8" s="3">
        <v>7263.07</v>
      </c>
      <c r="K8" s="3">
        <v>7263.07</v>
      </c>
      <c r="L8" s="21">
        <v>394046.84</v>
      </c>
      <c r="M8" s="4"/>
      <c r="N8" s="4"/>
    </row>
    <row r="9" spans="1:14" ht="15">
      <c r="A9" s="12">
        <v>4</v>
      </c>
      <c r="B9" s="2" t="s">
        <v>15</v>
      </c>
      <c r="C9" s="21">
        <v>30134.03</v>
      </c>
      <c r="D9" s="3">
        <v>0</v>
      </c>
      <c r="E9" s="3">
        <v>0</v>
      </c>
      <c r="F9" s="3">
        <v>0</v>
      </c>
      <c r="G9" s="3">
        <v>0</v>
      </c>
      <c r="H9" s="3">
        <f>868.29+I9+J9+K9</f>
        <v>7209.0599999999995</v>
      </c>
      <c r="I9" s="3">
        <v>4947.71</v>
      </c>
      <c r="J9" s="3">
        <v>696.53</v>
      </c>
      <c r="K9" s="3">
        <v>696.53</v>
      </c>
      <c r="L9" s="21">
        <v>29437.5</v>
      </c>
      <c r="M9" s="4"/>
      <c r="N9" s="4"/>
    </row>
    <row r="10" spans="1:14" ht="15">
      <c r="A10" s="12">
        <v>5</v>
      </c>
      <c r="B10" s="2" t="s">
        <v>14</v>
      </c>
      <c r="C10" s="21">
        <v>2825.97</v>
      </c>
      <c r="D10" s="3">
        <v>0</v>
      </c>
      <c r="E10" s="3">
        <v>0</v>
      </c>
      <c r="F10" s="3">
        <v>0</v>
      </c>
      <c r="G10" s="3">
        <v>0</v>
      </c>
      <c r="H10" s="3">
        <f>112.9+I10+J10+K10</f>
        <v>665.45</v>
      </c>
      <c r="I10" s="3">
        <v>394.09</v>
      </c>
      <c r="J10" s="3">
        <v>79.23</v>
      </c>
      <c r="K10" s="3">
        <v>79.23</v>
      </c>
      <c r="L10" s="21">
        <v>2746.74</v>
      </c>
      <c r="M10" s="4"/>
      <c r="N10" s="4"/>
    </row>
    <row r="11" spans="1:14" ht="15">
      <c r="A11" s="12">
        <v>6</v>
      </c>
      <c r="B11" s="2" t="s">
        <v>10</v>
      </c>
      <c r="C11" s="21">
        <v>1564899.29</v>
      </c>
      <c r="D11" s="3">
        <f>161671.47+E11+F11+G11</f>
        <v>647818.21</v>
      </c>
      <c r="E11" s="3">
        <v>161558.14</v>
      </c>
      <c r="F11" s="3">
        <v>161017.5</v>
      </c>
      <c r="G11" s="3">
        <v>163571.1</v>
      </c>
      <c r="H11" s="3">
        <f>79042.98+I11+J11+K11</f>
        <v>465716.14</v>
      </c>
      <c r="I11" s="3">
        <f>2936.54+134871.76</f>
        <v>137808.30000000002</v>
      </c>
      <c r="J11" s="3">
        <v>124432.43</v>
      </c>
      <c r="K11" s="3">
        <v>124432.43</v>
      </c>
      <c r="L11" s="21">
        <v>1604037.96</v>
      </c>
      <c r="M11" s="4">
        <f aca="true" t="shared" si="0" ref="M11:N17">H11*100/D11</f>
        <v>71.88994270475972</v>
      </c>
      <c r="N11" s="4">
        <f t="shared" si="0"/>
        <v>85.29950889506404</v>
      </c>
    </row>
    <row r="12" spans="1:14" ht="15">
      <c r="A12" s="12">
        <v>7</v>
      </c>
      <c r="B12" s="2" t="s">
        <v>8</v>
      </c>
      <c r="C12" s="21">
        <v>661115.24</v>
      </c>
      <c r="D12" s="3">
        <f>66986.73+E12+F12+G12</f>
        <v>267671.93</v>
      </c>
      <c r="E12" s="3">
        <v>67145.01</v>
      </c>
      <c r="F12" s="3">
        <v>66915.13</v>
      </c>
      <c r="G12" s="3">
        <v>66625.06</v>
      </c>
      <c r="H12" s="3">
        <f>40944.49+I12+J12+K12</f>
        <v>229974.24</v>
      </c>
      <c r="I12" s="3">
        <f>430.57+67017.47</f>
        <v>67448.04000000001</v>
      </c>
      <c r="J12" s="3">
        <v>60645.82</v>
      </c>
      <c r="K12" s="3">
        <f>290.07+60645.82</f>
        <v>60935.89</v>
      </c>
      <c r="L12" s="21">
        <v>667094.48</v>
      </c>
      <c r="M12" s="4">
        <f t="shared" si="0"/>
        <v>85.91645750826395</v>
      </c>
      <c r="N12" s="4">
        <f t="shared" si="0"/>
        <v>100.45130680597116</v>
      </c>
    </row>
    <row r="13" spans="1:14" ht="15">
      <c r="A13" s="12">
        <v>8</v>
      </c>
      <c r="B13" s="2" t="s">
        <v>12</v>
      </c>
      <c r="C13" s="21">
        <v>250377.51</v>
      </c>
      <c r="D13" s="3">
        <f>22741.38+E13+F13+G13</f>
        <v>92408.37</v>
      </c>
      <c r="E13" s="3">
        <v>22594.59</v>
      </c>
      <c r="F13" s="3">
        <v>22681</v>
      </c>
      <c r="G13" s="3">
        <v>24391.4</v>
      </c>
      <c r="H13" s="3">
        <f>13477.2+I13+J13+K13</f>
        <v>87070.99</v>
      </c>
      <c r="I13" s="3">
        <v>34408.35</v>
      </c>
      <c r="J13" s="3">
        <v>19592.72</v>
      </c>
      <c r="K13" s="3">
        <v>19592.72</v>
      </c>
      <c r="L13" s="21">
        <v>255176.19</v>
      </c>
      <c r="M13" s="4">
        <f t="shared" si="0"/>
        <v>94.22413792170558</v>
      </c>
      <c r="N13" s="4">
        <f t="shared" si="0"/>
        <v>152.2857905365842</v>
      </c>
    </row>
    <row r="14" spans="1:14" ht="15">
      <c r="A14" s="12">
        <v>9</v>
      </c>
      <c r="B14" s="2" t="s">
        <v>7</v>
      </c>
      <c r="C14" s="21">
        <v>5421940.11</v>
      </c>
      <c r="D14" s="3">
        <f>502184.67+E14+F14+G14</f>
        <v>1999273.4600000002</v>
      </c>
      <c r="E14" s="3">
        <v>502393.89</v>
      </c>
      <c r="F14" s="3">
        <v>498849.85</v>
      </c>
      <c r="G14" s="3">
        <v>495845.05</v>
      </c>
      <c r="H14" s="3">
        <f>277610.46+I14+J14+K14</f>
        <v>1536198.46</v>
      </c>
      <c r="I14" s="3">
        <f>2242.3+436303.96</f>
        <v>438546.26</v>
      </c>
      <c r="J14" s="3">
        <v>408518.47</v>
      </c>
      <c r="K14" s="3">
        <f>3004.8+408518.47</f>
        <v>411523.26999999996</v>
      </c>
      <c r="L14" s="21">
        <v>5509266.69</v>
      </c>
      <c r="M14" s="4">
        <f t="shared" si="0"/>
        <v>76.83783588064036</v>
      </c>
      <c r="N14" s="4">
        <f t="shared" si="0"/>
        <v>87.29132036219629</v>
      </c>
    </row>
    <row r="15" spans="1:14" ht="15">
      <c r="A15" s="12">
        <v>10</v>
      </c>
      <c r="B15" s="9" t="s">
        <v>21</v>
      </c>
      <c r="C15" s="21">
        <v>6057.04</v>
      </c>
      <c r="D15" s="3">
        <f>1223.77+E15+F15+G15</f>
        <v>4895.08</v>
      </c>
      <c r="E15" s="3">
        <v>1223.77</v>
      </c>
      <c r="F15" s="3">
        <v>1223.77</v>
      </c>
      <c r="G15" s="3">
        <v>1223.77</v>
      </c>
      <c r="H15" s="3">
        <f>277.35+I15+J15+K15</f>
        <v>4193.9400000000005</v>
      </c>
      <c r="I15" s="3">
        <v>1238.43</v>
      </c>
      <c r="J15" s="3">
        <v>1339.08</v>
      </c>
      <c r="K15" s="3">
        <v>1339.08</v>
      </c>
      <c r="L15" s="21">
        <v>5941.73</v>
      </c>
      <c r="M15" s="4">
        <f t="shared" si="0"/>
        <v>85.67663858404767</v>
      </c>
      <c r="N15" s="4">
        <f t="shared" si="0"/>
        <v>101.19793752093939</v>
      </c>
    </row>
    <row r="16" spans="1:14" ht="30.75">
      <c r="A16" s="9">
        <v>11</v>
      </c>
      <c r="B16" s="2" t="s">
        <v>13</v>
      </c>
      <c r="C16" s="21">
        <v>3015.51</v>
      </c>
      <c r="D16" s="3">
        <f>1224.48+E16+F16+G16</f>
        <v>4897.92</v>
      </c>
      <c r="E16" s="3">
        <v>1224.48</v>
      </c>
      <c r="F16" s="3">
        <v>1224.48</v>
      </c>
      <c r="G16" s="3">
        <v>1224.48</v>
      </c>
      <c r="H16" s="3">
        <f>1510.6+I16+J16+K16</f>
        <v>4219.92</v>
      </c>
      <c r="I16" s="3">
        <v>752.04</v>
      </c>
      <c r="J16" s="3">
        <v>978.64</v>
      </c>
      <c r="K16" s="3">
        <v>978.64</v>
      </c>
      <c r="L16" s="21">
        <v>3261.35</v>
      </c>
      <c r="M16" s="4">
        <f t="shared" si="0"/>
        <v>86.15738925911407</v>
      </c>
      <c r="N16" s="4">
        <f t="shared" si="0"/>
        <v>61.41709133673069</v>
      </c>
    </row>
    <row r="17" spans="1:14" ht="15">
      <c r="A17" s="12"/>
      <c r="B17" s="5" t="s">
        <v>16</v>
      </c>
      <c r="C17" s="6">
        <f aca="true" t="shared" si="1" ref="C17:L17">SUM(C6:C16)</f>
        <v>14343192.339999998</v>
      </c>
      <c r="D17" s="6">
        <f t="shared" si="1"/>
        <v>4880857.58</v>
      </c>
      <c r="E17" s="6">
        <f t="shared" si="1"/>
        <v>1220667.42</v>
      </c>
      <c r="F17" s="6">
        <f t="shared" si="1"/>
        <v>1214199.58</v>
      </c>
      <c r="G17" s="6">
        <f t="shared" si="1"/>
        <v>1225145.25</v>
      </c>
      <c r="H17" s="6">
        <f t="shared" si="1"/>
        <v>3810225.7100000004</v>
      </c>
      <c r="I17" s="6">
        <f>SUM(I6:I16)</f>
        <v>1132331.6</v>
      </c>
      <c r="J17" s="6">
        <f>SUM(J6:J16)</f>
        <v>995508.1699999999</v>
      </c>
      <c r="K17" s="6">
        <f>SUM(K6:K16)</f>
        <v>998803.0399999998</v>
      </c>
      <c r="L17" s="6">
        <f t="shared" si="1"/>
        <v>14470027.38</v>
      </c>
      <c r="M17" s="6">
        <f t="shared" si="0"/>
        <v>78.06467710946814</v>
      </c>
      <c r="N17" s="6">
        <f t="shared" si="0"/>
        <v>92.76331795600805</v>
      </c>
    </row>
    <row r="18" spans="1:4" ht="15">
      <c r="A18" s="13"/>
      <c r="B18" s="7"/>
      <c r="D18" s="8"/>
    </row>
    <row r="19" ht="12.75">
      <c r="A19" s="13"/>
    </row>
    <row r="20" ht="12.75">
      <c r="A20" s="13"/>
    </row>
    <row r="21" spans="1:4" ht="12.75">
      <c r="A21" s="13"/>
      <c r="B21" s="14"/>
      <c r="C21" s="15"/>
      <c r="D21" s="11"/>
    </row>
    <row r="22" spans="1:4" ht="12.75">
      <c r="A22" s="20"/>
      <c r="B22" s="20"/>
      <c r="C22" s="16"/>
      <c r="D22" s="17"/>
    </row>
    <row r="23" ht="12.75">
      <c r="D23" s="10"/>
    </row>
    <row r="24" ht="12.75">
      <c r="D24" s="10"/>
    </row>
    <row r="25" ht="12.75">
      <c r="D25" s="10"/>
    </row>
    <row r="26" spans="1:14" ht="15">
      <c r="A26" s="18"/>
      <c r="B26" s="7" t="s">
        <v>17</v>
      </c>
      <c r="C26" s="7"/>
      <c r="D26" s="19"/>
      <c r="E26" s="7"/>
      <c r="F26" s="7"/>
      <c r="G26" s="7"/>
      <c r="H26" s="7"/>
      <c r="I26" s="7"/>
      <c r="J26" s="7"/>
      <c r="K26" s="7"/>
      <c r="L26" s="7" t="s">
        <v>18</v>
      </c>
      <c r="M26" s="7"/>
      <c r="N26" s="7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</sheetData>
  <mergeCells count="11">
    <mergeCell ref="A1:N1"/>
    <mergeCell ref="A2:N2"/>
    <mergeCell ref="A3:D3"/>
    <mergeCell ref="A4:A5"/>
    <mergeCell ref="B4:B5"/>
    <mergeCell ref="C4:C5"/>
    <mergeCell ref="L4:L5"/>
    <mergeCell ref="M4:M5"/>
    <mergeCell ref="D4:F4"/>
    <mergeCell ref="H4:J4"/>
    <mergeCell ref="N4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4" zoomScaleNormal="84" workbookViewId="0" topLeftCell="A1">
      <selection activeCell="C21" sqref="C21"/>
    </sheetView>
  </sheetViews>
  <sheetFormatPr defaultColWidth="9.00390625" defaultRowHeight="12.75"/>
  <cols>
    <col min="1" max="1" width="3.50390625" style="8" customWidth="1"/>
    <col min="2" max="2" width="20.25390625" style="9" customWidth="1"/>
    <col min="3" max="3" width="14.50390625" style="9" customWidth="1"/>
    <col min="4" max="4" width="14.75390625" style="9" customWidth="1"/>
    <col min="5" max="5" width="18.375" style="9" hidden="1" customWidth="1"/>
    <col min="6" max="6" width="15.875" style="9" hidden="1" customWidth="1"/>
    <col min="7" max="7" width="15.875" style="9" customWidth="1"/>
    <col min="8" max="8" width="14.375" style="9" customWidth="1"/>
    <col min="9" max="10" width="15.25390625" style="9" hidden="1" customWidth="1"/>
    <col min="11" max="11" width="15.25390625" style="9" customWidth="1"/>
    <col min="12" max="12" width="15.375" style="9" customWidth="1"/>
    <col min="13" max="13" width="14.125" style="9" customWidth="1"/>
    <col min="14" max="14" width="15.75390625" style="9" customWidth="1"/>
    <col min="15" max="16384" width="8.875" style="9" customWidth="1"/>
  </cols>
  <sheetData>
    <row r="1" spans="1:14" ht="17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4" ht="12.75">
      <c r="A3" s="28"/>
      <c r="B3" s="28"/>
      <c r="C3" s="28"/>
      <c r="D3" s="28"/>
    </row>
    <row r="4" spans="1:14" ht="15">
      <c r="A4" s="35" t="s">
        <v>0</v>
      </c>
      <c r="B4" s="25" t="s">
        <v>1</v>
      </c>
      <c r="C4" s="31" t="s">
        <v>26</v>
      </c>
      <c r="D4" s="31" t="s">
        <v>2</v>
      </c>
      <c r="E4" s="31"/>
      <c r="F4" s="31"/>
      <c r="G4" s="1"/>
      <c r="H4" s="31" t="s">
        <v>3</v>
      </c>
      <c r="I4" s="31"/>
      <c r="J4" s="31"/>
      <c r="K4" s="1"/>
      <c r="L4" s="25" t="s">
        <v>31</v>
      </c>
      <c r="M4" s="25" t="s">
        <v>4</v>
      </c>
      <c r="N4" s="25" t="s">
        <v>30</v>
      </c>
    </row>
    <row r="5" spans="1:14" ht="33.75" customHeight="1">
      <c r="A5" s="35"/>
      <c r="B5" s="25"/>
      <c r="C5" s="31"/>
      <c r="D5" s="1" t="s">
        <v>5</v>
      </c>
      <c r="E5" s="1" t="s">
        <v>28</v>
      </c>
      <c r="F5" s="1" t="s">
        <v>27</v>
      </c>
      <c r="G5" s="1" t="s">
        <v>33</v>
      </c>
      <c r="H5" s="1" t="s">
        <v>5</v>
      </c>
      <c r="I5" s="1" t="s">
        <v>24</v>
      </c>
      <c r="J5" s="24" t="s">
        <v>34</v>
      </c>
      <c r="K5" s="1" t="s">
        <v>32</v>
      </c>
      <c r="L5" s="25"/>
      <c r="M5" s="25"/>
      <c r="N5" s="25"/>
    </row>
    <row r="6" spans="1:14" ht="30.75">
      <c r="A6" s="12">
        <v>1</v>
      </c>
      <c r="B6" s="2" t="s">
        <v>6</v>
      </c>
      <c r="C6" s="4">
        <v>5819177.73</v>
      </c>
      <c r="D6" s="3">
        <f>464812.83+E6+F6+G6</f>
        <v>1863892.6099999999</v>
      </c>
      <c r="E6" s="3">
        <v>464527.54</v>
      </c>
      <c r="F6" s="3">
        <v>462287.85</v>
      </c>
      <c r="G6" s="3">
        <v>472264.39</v>
      </c>
      <c r="H6" s="3">
        <f>256186.09+I6+J6+K6</f>
        <v>1419111.98</v>
      </c>
      <c r="I6" s="3">
        <f>12487.5+411513.69</f>
        <v>424001.19</v>
      </c>
      <c r="J6" s="3">
        <v>369462.35</v>
      </c>
      <c r="K6" s="3">
        <v>369462.35</v>
      </c>
      <c r="L6" s="21">
        <v>5921979.77</v>
      </c>
      <c r="M6" s="4">
        <f>H6*100/D6</f>
        <v>76.13700340815237</v>
      </c>
      <c r="N6" s="4">
        <f>I6*100/E6</f>
        <v>91.27579174315478</v>
      </c>
    </row>
    <row r="7" spans="1:14" ht="15">
      <c r="A7" s="12">
        <v>2</v>
      </c>
      <c r="B7" s="2" t="s">
        <v>9</v>
      </c>
      <c r="C7" s="4">
        <v>79537.96</v>
      </c>
      <c r="D7" s="3">
        <v>0</v>
      </c>
      <c r="E7" s="3">
        <v>0</v>
      </c>
      <c r="F7" s="3">
        <v>0</v>
      </c>
      <c r="G7" s="3">
        <v>0</v>
      </c>
      <c r="H7" s="3">
        <f>1709.33+I7+J7+K7</f>
        <v>14208.59</v>
      </c>
      <c r="I7" s="3">
        <f>959.41+6540.19</f>
        <v>7499.599999999999</v>
      </c>
      <c r="J7" s="3">
        <v>2499.83</v>
      </c>
      <c r="K7" s="3">
        <v>2499.83</v>
      </c>
      <c r="L7" s="21">
        <v>77038.13</v>
      </c>
      <c r="M7" s="4"/>
      <c r="N7" s="4"/>
    </row>
    <row r="8" spans="1:14" ht="15">
      <c r="A8" s="12">
        <v>3</v>
      </c>
      <c r="B8" s="2" t="s">
        <v>11</v>
      </c>
      <c r="C8" s="4">
        <v>401309.91</v>
      </c>
      <c r="D8" s="3">
        <v>0</v>
      </c>
      <c r="E8" s="3">
        <v>0</v>
      </c>
      <c r="F8" s="3">
        <v>0</v>
      </c>
      <c r="G8" s="3">
        <v>0</v>
      </c>
      <c r="H8" s="3">
        <f>11843.21+I8+J8+K8</f>
        <v>41656.939999999995</v>
      </c>
      <c r="I8" s="3">
        <f>15287.59</f>
        <v>15287.59</v>
      </c>
      <c r="J8" s="3">
        <v>7263.07</v>
      </c>
      <c r="K8" s="3">
        <v>7263.07</v>
      </c>
      <c r="L8" s="21">
        <v>394046.84</v>
      </c>
      <c r="M8" s="4"/>
      <c r="N8" s="4"/>
    </row>
    <row r="9" spans="1:14" ht="15">
      <c r="A9" s="12">
        <v>4</v>
      </c>
      <c r="B9" s="2" t="s">
        <v>15</v>
      </c>
      <c r="C9" s="21">
        <v>30134.03</v>
      </c>
      <c r="D9" s="3">
        <v>0</v>
      </c>
      <c r="E9" s="3">
        <v>0</v>
      </c>
      <c r="F9" s="3">
        <v>0</v>
      </c>
      <c r="G9" s="3">
        <v>0</v>
      </c>
      <c r="H9" s="3">
        <f>868.29+I9+J9+K9</f>
        <v>7209.0599999999995</v>
      </c>
      <c r="I9" s="3">
        <v>4947.71</v>
      </c>
      <c r="J9" s="3">
        <v>696.53</v>
      </c>
      <c r="K9" s="3">
        <v>696.53</v>
      </c>
      <c r="L9" s="21">
        <v>29437.5</v>
      </c>
      <c r="M9" s="4"/>
      <c r="N9" s="4"/>
    </row>
    <row r="10" spans="1:14" ht="15">
      <c r="A10" s="12">
        <v>5</v>
      </c>
      <c r="B10" s="2" t="s">
        <v>14</v>
      </c>
      <c r="C10" s="21">
        <v>2825.97</v>
      </c>
      <c r="D10" s="3">
        <v>0</v>
      </c>
      <c r="E10" s="3">
        <v>0</v>
      </c>
      <c r="F10" s="3">
        <v>0</v>
      </c>
      <c r="G10" s="3">
        <v>0</v>
      </c>
      <c r="H10" s="3">
        <f>112.9+I10+J10+K10</f>
        <v>665.45</v>
      </c>
      <c r="I10" s="3">
        <v>394.09</v>
      </c>
      <c r="J10" s="3">
        <v>79.23</v>
      </c>
      <c r="K10" s="3">
        <v>79.23</v>
      </c>
      <c r="L10" s="21">
        <v>2746.74</v>
      </c>
      <c r="M10" s="4"/>
      <c r="N10" s="4"/>
    </row>
    <row r="11" spans="1:14" ht="15">
      <c r="A11" s="12">
        <v>6</v>
      </c>
      <c r="B11" s="2" t="s">
        <v>10</v>
      </c>
      <c r="C11" s="21">
        <v>1564899.29</v>
      </c>
      <c r="D11" s="3">
        <f>161671.47+E11+F11+G11</f>
        <v>647818.21</v>
      </c>
      <c r="E11" s="3">
        <v>161558.14</v>
      </c>
      <c r="F11" s="3">
        <v>161017.5</v>
      </c>
      <c r="G11" s="3">
        <v>163571.1</v>
      </c>
      <c r="H11" s="3">
        <f>79042.98+I11+J11+K11</f>
        <v>465716.14</v>
      </c>
      <c r="I11" s="3">
        <f>2936.54+134871.76</f>
        <v>137808.30000000002</v>
      </c>
      <c r="J11" s="3">
        <v>124432.43</v>
      </c>
      <c r="K11" s="3">
        <v>124432.43</v>
      </c>
      <c r="L11" s="21">
        <v>1604037.96</v>
      </c>
      <c r="M11" s="4">
        <f aca="true" t="shared" si="0" ref="M11:N17">H11*100/D11</f>
        <v>71.88994270475972</v>
      </c>
      <c r="N11" s="4">
        <f t="shared" si="0"/>
        <v>85.29950889506404</v>
      </c>
    </row>
    <row r="12" spans="1:14" ht="15">
      <c r="A12" s="12">
        <v>7</v>
      </c>
      <c r="B12" s="2" t="s">
        <v>8</v>
      </c>
      <c r="C12" s="21">
        <v>661115.24</v>
      </c>
      <c r="D12" s="3">
        <f>66986.73+E12+F12+G12</f>
        <v>267671.93</v>
      </c>
      <c r="E12" s="3">
        <v>67145.01</v>
      </c>
      <c r="F12" s="3">
        <v>66915.13</v>
      </c>
      <c r="G12" s="3">
        <v>66625.06</v>
      </c>
      <c r="H12" s="3">
        <f>40944.49+I12+J12+K12</f>
        <v>229974.24</v>
      </c>
      <c r="I12" s="3">
        <f>430.57+67017.47</f>
        <v>67448.04000000001</v>
      </c>
      <c r="J12" s="3">
        <v>60645.82</v>
      </c>
      <c r="K12" s="3">
        <f>290.07+60645.82</f>
        <v>60935.89</v>
      </c>
      <c r="L12" s="21">
        <v>667094.48</v>
      </c>
      <c r="M12" s="4">
        <f t="shared" si="0"/>
        <v>85.91645750826395</v>
      </c>
      <c r="N12" s="4">
        <f t="shared" si="0"/>
        <v>100.45130680597116</v>
      </c>
    </row>
    <row r="13" spans="1:14" ht="15">
      <c r="A13" s="12">
        <v>8</v>
      </c>
      <c r="B13" s="2" t="s">
        <v>12</v>
      </c>
      <c r="C13" s="21">
        <v>250377.51</v>
      </c>
      <c r="D13" s="3">
        <f>22741.38+E13+F13+G13</f>
        <v>92408.37</v>
      </c>
      <c r="E13" s="3">
        <v>22594.59</v>
      </c>
      <c r="F13" s="3">
        <v>22681</v>
      </c>
      <c r="G13" s="3">
        <v>24391.4</v>
      </c>
      <c r="H13" s="3">
        <f>13477.2+I13+J13+K13</f>
        <v>87070.99</v>
      </c>
      <c r="I13" s="3">
        <v>34408.35</v>
      </c>
      <c r="J13" s="3">
        <v>19592.72</v>
      </c>
      <c r="K13" s="3">
        <v>19592.72</v>
      </c>
      <c r="L13" s="21">
        <v>255176.19</v>
      </c>
      <c r="M13" s="4">
        <f t="shared" si="0"/>
        <v>94.22413792170558</v>
      </c>
      <c r="N13" s="4">
        <f t="shared" si="0"/>
        <v>152.2857905365842</v>
      </c>
    </row>
    <row r="14" spans="1:14" ht="15">
      <c r="A14" s="12">
        <v>9</v>
      </c>
      <c r="B14" s="2" t="s">
        <v>7</v>
      </c>
      <c r="C14" s="21">
        <v>5421940.11</v>
      </c>
      <c r="D14" s="3">
        <f>502184.67+E14+F14+G14</f>
        <v>1999273.4600000002</v>
      </c>
      <c r="E14" s="3">
        <v>502393.89</v>
      </c>
      <c r="F14" s="3">
        <v>498849.85</v>
      </c>
      <c r="G14" s="3">
        <v>495845.05</v>
      </c>
      <c r="H14" s="3">
        <f>277610.46+I14+J14+K14</f>
        <v>1536198.46</v>
      </c>
      <c r="I14" s="3">
        <f>2242.3+436303.96</f>
        <v>438546.26</v>
      </c>
      <c r="J14" s="3">
        <v>408518.47</v>
      </c>
      <c r="K14" s="3">
        <f>3004.8+408518.47</f>
        <v>411523.26999999996</v>
      </c>
      <c r="L14" s="21">
        <v>5509266.69</v>
      </c>
      <c r="M14" s="4">
        <f t="shared" si="0"/>
        <v>76.83783588064036</v>
      </c>
      <c r="N14" s="4">
        <f t="shared" si="0"/>
        <v>87.29132036219629</v>
      </c>
    </row>
    <row r="15" spans="1:14" ht="15">
      <c r="A15" s="12">
        <v>10</v>
      </c>
      <c r="B15" s="24" t="s">
        <v>21</v>
      </c>
      <c r="C15" s="21">
        <v>6057.04</v>
      </c>
      <c r="D15" s="3">
        <f>1223.77+E15+F15+G15</f>
        <v>4895.08</v>
      </c>
      <c r="E15" s="3">
        <v>1223.77</v>
      </c>
      <c r="F15" s="3">
        <v>1223.77</v>
      </c>
      <c r="G15" s="3">
        <v>1223.77</v>
      </c>
      <c r="H15" s="3">
        <f>277.35+I15+J15+K15</f>
        <v>4193.9400000000005</v>
      </c>
      <c r="I15" s="3">
        <v>1238.43</v>
      </c>
      <c r="J15" s="3">
        <v>1339.08</v>
      </c>
      <c r="K15" s="3">
        <v>1339.08</v>
      </c>
      <c r="L15" s="21">
        <v>5941.73</v>
      </c>
      <c r="M15" s="4">
        <f t="shared" si="0"/>
        <v>85.67663858404767</v>
      </c>
      <c r="N15" s="4">
        <f t="shared" si="0"/>
        <v>101.19793752093939</v>
      </c>
    </row>
    <row r="16" spans="1:14" ht="30.75">
      <c r="A16" s="24">
        <v>11</v>
      </c>
      <c r="B16" s="2" t="s">
        <v>13</v>
      </c>
      <c r="C16" s="21">
        <v>3015.51</v>
      </c>
      <c r="D16" s="3">
        <f>1224.48+E16+F16+G16</f>
        <v>4897.92</v>
      </c>
      <c r="E16" s="3">
        <v>1224.48</v>
      </c>
      <c r="F16" s="3">
        <v>1224.48</v>
      </c>
      <c r="G16" s="3">
        <v>1224.48</v>
      </c>
      <c r="H16" s="3">
        <f>1510.6+I16+J16+K16</f>
        <v>4219.92</v>
      </c>
      <c r="I16" s="3">
        <v>752.04</v>
      </c>
      <c r="J16" s="3">
        <v>978.64</v>
      </c>
      <c r="K16" s="3">
        <v>978.64</v>
      </c>
      <c r="L16" s="21">
        <v>3261.35</v>
      </c>
      <c r="M16" s="4">
        <f t="shared" si="0"/>
        <v>86.15738925911407</v>
      </c>
      <c r="N16" s="4">
        <f t="shared" si="0"/>
        <v>61.41709133673069</v>
      </c>
    </row>
    <row r="17" spans="1:14" ht="15">
      <c r="A17" s="12"/>
      <c r="B17" s="5" t="s">
        <v>16</v>
      </c>
      <c r="C17" s="6">
        <f aca="true" t="shared" si="1" ref="C17:L17">SUM(C6:C16)</f>
        <v>14240390.299999999</v>
      </c>
      <c r="D17" s="6">
        <f t="shared" si="1"/>
        <v>4880857.58</v>
      </c>
      <c r="E17" s="6">
        <f t="shared" si="1"/>
        <v>1220667.42</v>
      </c>
      <c r="F17" s="6">
        <f t="shared" si="1"/>
        <v>1214199.58</v>
      </c>
      <c r="G17" s="6">
        <f t="shared" si="1"/>
        <v>1225145.25</v>
      </c>
      <c r="H17" s="6">
        <f t="shared" si="1"/>
        <v>3810225.7100000004</v>
      </c>
      <c r="I17" s="6">
        <f t="shared" si="1"/>
        <v>1132331.6</v>
      </c>
      <c r="J17" s="6">
        <f t="shared" si="1"/>
        <v>995508.1699999999</v>
      </c>
      <c r="K17" s="6">
        <f t="shared" si="1"/>
        <v>998803.0399999998</v>
      </c>
      <c r="L17" s="6">
        <f t="shared" si="1"/>
        <v>14470027.38</v>
      </c>
      <c r="M17" s="6">
        <f t="shared" si="0"/>
        <v>78.06467710946814</v>
      </c>
      <c r="N17" s="6">
        <f t="shared" si="0"/>
        <v>92.76331795600805</v>
      </c>
    </row>
    <row r="18" spans="1:4" ht="15">
      <c r="A18" s="13"/>
      <c r="B18" s="7"/>
      <c r="D18" s="8"/>
    </row>
    <row r="19" ht="12.75">
      <c r="A19" s="13"/>
    </row>
    <row r="20" ht="12.75">
      <c r="A20" s="13"/>
    </row>
    <row r="21" spans="1:4" ht="12.75">
      <c r="A21" s="13"/>
      <c r="B21" s="14"/>
      <c r="C21" s="15"/>
      <c r="D21" s="11"/>
    </row>
    <row r="22" spans="1:4" ht="12.75">
      <c r="A22" s="20"/>
      <c r="B22" s="20"/>
      <c r="C22" s="16"/>
      <c r="D22" s="17"/>
    </row>
    <row r="23" ht="12.75">
      <c r="D23" s="10"/>
    </row>
    <row r="24" ht="12.75">
      <c r="D24" s="10"/>
    </row>
    <row r="25" ht="12.75">
      <c r="D25" s="10"/>
    </row>
    <row r="26" spans="1:14" ht="15">
      <c r="A26" s="18"/>
      <c r="B26" s="7" t="s">
        <v>17</v>
      </c>
      <c r="C26" s="7"/>
      <c r="D26" s="19"/>
      <c r="E26" s="7"/>
      <c r="F26" s="7"/>
      <c r="G26" s="7"/>
      <c r="H26" s="7"/>
      <c r="I26" s="7"/>
      <c r="J26" s="7"/>
      <c r="K26" s="7"/>
      <c r="L26" s="7" t="s">
        <v>18</v>
      </c>
      <c r="M26" s="7"/>
      <c r="N26" s="7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</sheetData>
  <mergeCells count="11">
    <mergeCell ref="N4:N5"/>
    <mergeCell ref="A1:N1"/>
    <mergeCell ref="A2:N2"/>
    <mergeCell ref="A3:D3"/>
    <mergeCell ref="A4:A5"/>
    <mergeCell ref="B4:B5"/>
    <mergeCell ref="C4:C5"/>
    <mergeCell ref="L4:L5"/>
    <mergeCell ref="M4:M5"/>
    <mergeCell ref="D4:F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2011-10-16T05:12:01Z</cp:lastPrinted>
  <dcterms:created xsi:type="dcterms:W3CDTF">2011-02-09T10:09:33Z</dcterms:created>
  <dcterms:modified xsi:type="dcterms:W3CDTF">2012-08-20T04:05:42Z</dcterms:modified>
  <cp:category/>
  <cp:version/>
  <cp:contentType/>
  <cp:contentStatus/>
</cp:coreProperties>
</file>