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1"/>
  </bookViews>
  <sheets>
    <sheet name="сводный" sheetId="1" r:id="rId1"/>
    <sheet name="свод" sheetId="2" r:id="rId2"/>
    <sheet name="план" sheetId="3" r:id="rId3"/>
    <sheet name="Ирк." sheetId="4" r:id="rId4"/>
    <sheet name="и.106" sheetId="5" r:id="rId5"/>
    <sheet name="МПС,4" sheetId="6" r:id="rId6"/>
    <sheet name="И.ЧЕР." sheetId="7" r:id="rId7"/>
    <sheet name="МПС,11" sheetId="8" r:id="rId8"/>
    <sheet name="Черн.97а" sheetId="9" r:id="rId9"/>
    <sheet name="Лист1" sheetId="10" r:id="rId10"/>
    <sheet name="Лазо" sheetId="11" r:id="rId11"/>
    <sheet name="Ирк.108" sheetId="12" r:id="rId12"/>
    <sheet name="и.108" sheetId="13" r:id="rId13"/>
    <sheet name="И.С." sheetId="14" r:id="rId14"/>
  </sheets>
  <definedNames/>
  <calcPr fullCalcOnLoad="1"/>
</workbook>
</file>

<file path=xl/sharedStrings.xml><?xml version="1.0" encoding="utf-8"?>
<sst xmlns="http://schemas.openxmlformats.org/spreadsheetml/2006/main" count="1825" uniqueCount="343">
  <si>
    <t>СОГЛАСОВАНО</t>
  </si>
  <si>
    <t>Глава администрации</t>
  </si>
  <si>
    <t>Октябрьского района г.Томска</t>
  </si>
  <si>
    <t>__________________ В.В.Неверов</t>
  </si>
  <si>
    <t>План по текущему  ремонту жилищного фонда г.Томска</t>
  </si>
  <si>
    <t xml:space="preserve">на 2010 год </t>
  </si>
  <si>
    <t>(наименование предприятия)</t>
  </si>
  <si>
    <t>без НДС</t>
  </si>
  <si>
    <t>№ пп</t>
  </si>
  <si>
    <t>Наименование ремонтных работ</t>
  </si>
  <si>
    <t>Ед.изм.</t>
  </si>
  <si>
    <t>Объём работ</t>
  </si>
  <si>
    <t>Всего затрат, руб.</t>
  </si>
  <si>
    <t>Срок исполнения</t>
  </si>
  <si>
    <t>1 кв.</t>
  </si>
  <si>
    <t>2 кв.</t>
  </si>
  <si>
    <t>3 кв.</t>
  </si>
  <si>
    <t>4 кв.</t>
  </si>
  <si>
    <t>Благоустроенные дома 6 и выше этажей</t>
  </si>
  <si>
    <t>1</t>
  </si>
  <si>
    <t>ул.Суворова, 10</t>
  </si>
  <si>
    <t>Ремонт мягкой  кровли</t>
  </si>
  <si>
    <t>кв.м</t>
  </si>
  <si>
    <t xml:space="preserve">Непредвиденные расходы </t>
  </si>
  <si>
    <t>Итого по  дому</t>
  </si>
  <si>
    <t>2</t>
  </si>
  <si>
    <t>ул.С.Лазо, 2</t>
  </si>
  <si>
    <t>Ремонт внутренней отделки (малярные работы)</t>
  </si>
  <si>
    <t>3</t>
  </si>
  <si>
    <t>ул.С.Лазо, 4/2</t>
  </si>
  <si>
    <t>Ремонт (замена) сантехнического оборудования центрального отопления</t>
  </si>
  <si>
    <t>шт.</t>
  </si>
  <si>
    <t>Ремонт системы электроснабжения (смена светильников, выключателей МОП)</t>
  </si>
  <si>
    <t>Ремонт системы электроснабжения (отдельные участки электропроводки)</t>
  </si>
  <si>
    <t>м</t>
  </si>
  <si>
    <t>Ремонт кровли</t>
  </si>
  <si>
    <t>4</t>
  </si>
  <si>
    <t>ул.С.Лазо, 24</t>
  </si>
  <si>
    <t>Ремонт системы электроснабжения (смена светильников, выключателей МОП), 5п-зд; 6п-зд.</t>
  </si>
  <si>
    <t>Ремонт вентиляции</t>
  </si>
  <si>
    <t>5</t>
  </si>
  <si>
    <t>ул.С.Лазо, 26</t>
  </si>
  <si>
    <t>Ремонт внутренней отделки (малярные работы), 2п-д; 3п-д.</t>
  </si>
  <si>
    <t xml:space="preserve">Ремонт внутренней отделки (малярные работы),  1п-д. </t>
  </si>
  <si>
    <t xml:space="preserve">Ремонт внутренней отделки (малярные работы), 4п-д; 5п-д. </t>
  </si>
  <si>
    <t>Ремонт системы электроснабжения (смена светильников, выключателей), 2п-д; 3п-д.</t>
  </si>
  <si>
    <t>6</t>
  </si>
  <si>
    <t>ул.И.Черных, 30</t>
  </si>
  <si>
    <t>7</t>
  </si>
  <si>
    <t>ул.И.Черных, 97а</t>
  </si>
  <si>
    <t>Ремонт системы электроснабжения ( смена светильников, выключателей МОП)</t>
  </si>
  <si>
    <t>Ремонт стен и фасадов (наружняя отделка)</t>
  </si>
  <si>
    <t>Ремонт отмосток</t>
  </si>
  <si>
    <t>Ремонт МПШ</t>
  </si>
  <si>
    <t>8</t>
  </si>
  <si>
    <t>ул.И.Черных, 97/4</t>
  </si>
  <si>
    <t>Ремонт внутренней отделки (малярные работы),  4 п-д.</t>
  </si>
  <si>
    <t>Благоустроенные дома 1-5 этажей</t>
  </si>
  <si>
    <t>пер.Карский, 33</t>
  </si>
  <si>
    <t>Ремонт (замена) сантехнического оборудования центрального водоснабжения</t>
  </si>
  <si>
    <t>Ремонт шиферной кровли</t>
  </si>
  <si>
    <t>пер.Карский, 35</t>
  </si>
  <si>
    <t>Ремонт системы электроснабжения (ремонт ВРУ, смена светильников, выключателей)</t>
  </si>
  <si>
    <t>ул.Суворова, 3</t>
  </si>
  <si>
    <t>Ремонт системы электроснабжения ( смена светильников, выключателей), 2 п-зд, 4 п-зд;</t>
  </si>
  <si>
    <t>Установка шкафа абонентскогоШАП(о)-50.00, 4 п-зд;</t>
  </si>
  <si>
    <t>ул.Суворова, 4</t>
  </si>
  <si>
    <t>Иркутский тр., 27/3</t>
  </si>
  <si>
    <t>Ремонт (замена) сантехнического оборудования системы водоснабжения ( 9-ти секций водоподогревателей)</t>
  </si>
  <si>
    <t>Иркутский тр., 78/1</t>
  </si>
  <si>
    <t>Ремонт внутренней отделки (малярные работы), 1 п-зд;</t>
  </si>
  <si>
    <t>Ремонт трубопроводов канализации</t>
  </si>
  <si>
    <t>Ремонт системы электроснабжения (ремонт ВРУ)</t>
  </si>
  <si>
    <t>Иркутский тр., 78/2</t>
  </si>
  <si>
    <t>Ремонт системы электроснабжения (ремонт ВРУ  смена светильников, выключателей МОП)</t>
  </si>
  <si>
    <t xml:space="preserve">Ремонт (замена) сантехнического оборудования системы водоснабжения </t>
  </si>
  <si>
    <t>Ремонт слуховых окон</t>
  </si>
  <si>
    <t>Ремонт внутренней отделки (малярные работы), 1 п-зд; 2 п-зд;</t>
  </si>
  <si>
    <t>Иркутский тр., 78/3</t>
  </si>
  <si>
    <t>9</t>
  </si>
  <si>
    <t>Иркутский тр., 98</t>
  </si>
  <si>
    <t>10</t>
  </si>
  <si>
    <t>Иркутский тр., 104</t>
  </si>
  <si>
    <t>11</t>
  </si>
  <si>
    <t>Иркутский тр., 104а</t>
  </si>
  <si>
    <t>12</t>
  </si>
  <si>
    <t>Иркутский тр., 106</t>
  </si>
  <si>
    <t>13</t>
  </si>
  <si>
    <t>Иркутский тр.,106/1</t>
  </si>
  <si>
    <t>14</t>
  </si>
  <si>
    <t>Иркутский тр., 82</t>
  </si>
  <si>
    <t>15</t>
  </si>
  <si>
    <t>Иркутский тр., 84</t>
  </si>
  <si>
    <t>16</t>
  </si>
  <si>
    <t>Иркутский тр., 108</t>
  </si>
  <si>
    <t>17</t>
  </si>
  <si>
    <t>Иркутский тр.,108/1</t>
  </si>
  <si>
    <t>Ремонт мягкой кровли</t>
  </si>
  <si>
    <t>18</t>
  </si>
  <si>
    <t>Иркутский тр., 112</t>
  </si>
  <si>
    <t>19</t>
  </si>
  <si>
    <t>Иркутский тр., 114</t>
  </si>
  <si>
    <t>ул.Рабочая, 9</t>
  </si>
  <si>
    <t>ул.Новосибирская, 6</t>
  </si>
  <si>
    <t>Ремонт системы центрального отопления</t>
  </si>
  <si>
    <t>ул.И.Черных,89</t>
  </si>
  <si>
    <t>ул.И.Черных, 91</t>
  </si>
  <si>
    <t>ул.И.Черных, 95</t>
  </si>
  <si>
    <t>ул.И.Черных, 95/1</t>
  </si>
  <si>
    <t>ул.И.Черных, 97/2</t>
  </si>
  <si>
    <t>ул.И.Черных, 97/3</t>
  </si>
  <si>
    <t>ул.И.Черных, 99</t>
  </si>
  <si>
    <t>Ремонт лестниц, балконов, крылец</t>
  </si>
  <si>
    <t>ул.Л.Шевцовой, 5</t>
  </si>
  <si>
    <t>ул.Мичурина, 14</t>
  </si>
  <si>
    <t>ул.Беринга, 2</t>
  </si>
  <si>
    <t>33</t>
  </si>
  <si>
    <t>ул.Беринга, 2/2</t>
  </si>
  <si>
    <t>ул.МПС,4</t>
  </si>
  <si>
    <t>шт</t>
  </si>
  <si>
    <t>35</t>
  </si>
  <si>
    <t>ул.МПС,5</t>
  </si>
  <si>
    <t>Ремонт стен (кирпичная кладка)</t>
  </si>
  <si>
    <t>36</t>
  </si>
  <si>
    <t>ул.МПС,6</t>
  </si>
  <si>
    <t>37</t>
  </si>
  <si>
    <t>ул.МПС,7</t>
  </si>
  <si>
    <t>38</t>
  </si>
  <si>
    <t>ул.МПС,9</t>
  </si>
  <si>
    <t>ул.МПС,10</t>
  </si>
  <si>
    <t>ул.МПС,11</t>
  </si>
  <si>
    <t>Ремонт козырьков</t>
  </si>
  <si>
    <t>ул.МПС,12</t>
  </si>
  <si>
    <t>Непредвиденный ремонт</t>
  </si>
  <si>
    <t xml:space="preserve">Руководитель предприятия  </t>
  </si>
  <si>
    <t>План  текущего  ремонта на 2010г.</t>
  </si>
  <si>
    <t>многоквартирного жилого дома по адресу : ул.Суворова, 10</t>
  </si>
  <si>
    <t>N п/п</t>
  </si>
  <si>
    <t>Вид работ</t>
  </si>
  <si>
    <t>Стоимость работ</t>
  </si>
  <si>
    <t>Срок выполнения</t>
  </si>
  <si>
    <t>3 квартал</t>
  </si>
  <si>
    <t>Директор ООО «УК «Гарантия»                                                Баев Ю.И.</t>
  </si>
  <si>
    <t>многоквартирного жилого дома по адресу : ул.И.Черных, 30</t>
  </si>
  <si>
    <t>2 квартал</t>
  </si>
  <si>
    <t>Непредвиденные расходы</t>
  </si>
  <si>
    <t>многоквартирного жилого дома  по адресу : ул.С.Лазо, 2</t>
  </si>
  <si>
    <t xml:space="preserve">Ремонт внутренней отделки (малярные работы),  2-х п-здов. </t>
  </si>
  <si>
    <t>4 квартал</t>
  </si>
  <si>
    <t>многоквартирного жилого дома  по адресу : ул.С.Лазо, 4/2</t>
  </si>
  <si>
    <t>1 квартал</t>
  </si>
  <si>
    <t>многоквартирного жилого дома по адресу : ул.С.Лазо, 26</t>
  </si>
  <si>
    <t>Остаток денежных средств на 01.01.2010г. по текущему ремонту, руб.</t>
  </si>
  <si>
    <t>Планируемый сбор денежных средств по текущему ремонту на 31.12.2010г., руб.</t>
  </si>
  <si>
    <t>Итого, руб.</t>
  </si>
  <si>
    <t>Итого без НДС, руб.</t>
  </si>
  <si>
    <t>Непредвиденные расходы (ремонт электроснабжения МОП) , 1п-д;  4 п-д;  5 п-д.</t>
  </si>
  <si>
    <t>многоквартирного жилого дома по адресу : пер.Карский, 33</t>
  </si>
  <si>
    <t>многоквартирного жилого дома  по адресу : пер. Карский, 35</t>
  </si>
  <si>
    <t xml:space="preserve">многоквартирного жилого дома  по адресу : ул.Иркутский тракт, 82 </t>
  </si>
  <si>
    <t xml:space="preserve">многоквартирного жилого дома  по адресу : ул.Иркутский тракт, 84 </t>
  </si>
  <si>
    <t>многоквартирного жилого дома  по адресу : ул.Новосибирская, 6</t>
  </si>
  <si>
    <t xml:space="preserve">Ремонт канализационного колодца </t>
  </si>
  <si>
    <t>Ремонт  козырька</t>
  </si>
  <si>
    <t>многоквартирного жилого дома  по адресу : ул.Рабочая, 9</t>
  </si>
  <si>
    <t>Ремонт внутренней отделки (малярные работы), 4 п-зд;</t>
  </si>
  <si>
    <t>Остекление</t>
  </si>
  <si>
    <t>Ремонт оконных заполнений</t>
  </si>
  <si>
    <t>Ремонт козырьков, 1-3 п-зды;</t>
  </si>
  <si>
    <t>многоквартирного жилого дома по адресу : ул.Беринга, 2</t>
  </si>
  <si>
    <t xml:space="preserve">Ремонт системы электроснабжения ( смена светильников, выключателей МОП), 5 п-д; </t>
  </si>
  <si>
    <t>многоквартирного жилого дома по адресу : ул.Беринга, 2/2</t>
  </si>
  <si>
    <t xml:space="preserve">Ремонт внутренней отделки (малярные работы), 3 п-д. </t>
  </si>
  <si>
    <t>многоквартирного жилого дома и по адресу : ул.Суворова, 3</t>
  </si>
  <si>
    <t xml:space="preserve">многоквартирного жилого дома по адресу : ул.Л.Шевцовой,5 </t>
  </si>
  <si>
    <t>Ремонт системы электроснабжения ( смена светильников, выключателей МОП), 1 п-зд, 2 п-зд;</t>
  </si>
  <si>
    <t>Ремонт полов</t>
  </si>
  <si>
    <t>Итого плановый текущий ремонт</t>
  </si>
  <si>
    <t>Ремонт  кровли</t>
  </si>
  <si>
    <t>куб.м</t>
  </si>
  <si>
    <t>Ремонт козырька</t>
  </si>
  <si>
    <t>Внешнее благоустройство (изготовление ограждения)</t>
  </si>
  <si>
    <t>Ремонт системы электроснабжения ( смена светильников, выключателей)</t>
  </si>
  <si>
    <t>многоквартирного жилого дома по адресу : ул.Иркутский тракт, 27/3</t>
  </si>
  <si>
    <t>многоквартирного жилого дома по адресу : ул.Иркутский тракт, 78/1</t>
  </si>
  <si>
    <t>многоквартирного жилого дома по адресу : ул.Иркутский тракт, 78/2</t>
  </si>
  <si>
    <t>многоквартирного жилого дома по адресу : ул.Иркутский тракт, 98</t>
  </si>
  <si>
    <t>Ремонт стен и фасадов (наружная отделка)</t>
  </si>
  <si>
    <t>Ремонт козырьков (изготовление и установка)</t>
  </si>
  <si>
    <t>Утепление покрытий плитами из минеральной ваты в чердачных помещениях</t>
  </si>
  <si>
    <t>многоквартирного жилого дома по адресу : ул.Иркутский тракт, 104</t>
  </si>
  <si>
    <t>многоквартирного жилого дома по адресу : ул.Иркутский тракт, 104а</t>
  </si>
  <si>
    <t>Ремонт системы электроснабжения ( смена светильников, выключателей МОП), 1 п-зд;</t>
  </si>
  <si>
    <t>1,4 квартал</t>
  </si>
  <si>
    <t>Ремонт системы электроснабжения (отдельные участки электропроводки), 2 п-зд;</t>
  </si>
  <si>
    <t>многоквартирного жилого дома по адресу : ул.Иркутский тракт, 106/1</t>
  </si>
  <si>
    <t>многоквартирного жилого дома по адресу : ул.Иркутский тракт, 106</t>
  </si>
  <si>
    <t>многоквартирного жилого дома по адресу : ул.Иркутский тракт, 114</t>
  </si>
  <si>
    <t>Ремонт трубопроводов водоснабжения (стояков ХВС)-4 шт</t>
  </si>
  <si>
    <t xml:space="preserve">Ремонт стен и фасадов </t>
  </si>
  <si>
    <t>многоквартирного жилого дома по адресу : ул.Иркутский тракт, 116/1</t>
  </si>
  <si>
    <t>Планируемый сбор денежных средств по текущему ремонту на 1.03.2010г., руб.</t>
  </si>
  <si>
    <t>Ремонт трубопроводов отопления -  (96мест  )</t>
  </si>
  <si>
    <t>Ремонт отдельных участков электропроводки</t>
  </si>
  <si>
    <t>Устройство слуховых окон</t>
  </si>
  <si>
    <t xml:space="preserve">Установка фановых труб </t>
  </si>
  <si>
    <t>Ремонт железной кровли</t>
  </si>
  <si>
    <t>многоквартирного жилого дома  по адресу : ул.МПС, 5</t>
  </si>
  <si>
    <t>многоквартирного жилого дома  по адресу : ул.МПС, 6</t>
  </si>
  <si>
    <t>многоквартирного жилого дома  по адресу : ул.МПС, 7</t>
  </si>
  <si>
    <t>многоквартирного жилого дома  по адресу : ул.МПС, 9</t>
  </si>
  <si>
    <t>многоквартирного жилого дома  по адресу : ул.МПС, 10</t>
  </si>
  <si>
    <t>многоквартирного жилого дома по адресу : ул.И.Черных, 89</t>
  </si>
  <si>
    <t>многоквартирного жилого дома по адресу : ул.И.Черных, 91</t>
  </si>
  <si>
    <t>Остекление , 2 п-зд;</t>
  </si>
  <si>
    <t xml:space="preserve">Ремонт внутренней отделки (малярные работы), 2 п-зда; </t>
  </si>
  <si>
    <t>Ремонт и установка новых дверей, 2 п-зд;</t>
  </si>
  <si>
    <t>многоквартирного жилого дома по адресу : ул.И.Черных, 95</t>
  </si>
  <si>
    <t>многоквартирного жилого дома по адресу : ул.И.Черных, 95/1</t>
  </si>
  <si>
    <t>многоквартирного жилого дома по адресу : ул.И.Черных, 97/2</t>
  </si>
  <si>
    <t>многоквартирного жилого дома по адресу : ул.И.Черных, 97/3</t>
  </si>
  <si>
    <t>Ремонт системы электроснабжения ( смена светильников, выключателей МОП )</t>
  </si>
  <si>
    <t>Ремонт козырьков (балконных)</t>
  </si>
  <si>
    <t>многоквартирного жилого дома по адресу : ул.И.Черных, 99</t>
  </si>
  <si>
    <t>Ремонт (замена) сантехнического оборудования системы  водоснабжения</t>
  </si>
  <si>
    <t>многоквартирного жилого дома  по адресу : ул.МПС, 11</t>
  </si>
  <si>
    <t>многоквартирного жилого дома  по адресу : ул.МПС, 12</t>
  </si>
  <si>
    <t>Ремонт трубопроводов центрального отопления</t>
  </si>
  <si>
    <t>многоквартирного жилого дома  по адресу : ул.И.Черных, 97а</t>
  </si>
  <si>
    <t>2,3  квартал</t>
  </si>
  <si>
    <t>многоквартирного жилого дома по адресу : ул.И.Черных, 97/4</t>
  </si>
  <si>
    <t>многоквартирного жилого дома по адресу : ул.Иркутский тракт, 108/1</t>
  </si>
  <si>
    <t>Ремонт системы  центрального отопления</t>
  </si>
  <si>
    <t>многоквартирного жилого дома по адресу : ул.Иркутский тракт, 78/3</t>
  </si>
  <si>
    <t>многоквартирного жилого дома по адресу : ул.Иркутский тракт, 108</t>
  </si>
  <si>
    <t>многоквартирного жилого дома по адресу : ул.Иркутский тракт, 112</t>
  </si>
  <si>
    <t xml:space="preserve">Ремонт системы электроснабжения ( смена светильников, выключателей МОП), 4 п-д; </t>
  </si>
  <si>
    <t>многоквартирного жилого дома и по адресу : ул.Суворова, 4</t>
  </si>
  <si>
    <t>ООО "УК "Гарантия"</t>
  </si>
  <si>
    <t>Ремонт системы электроснабжения (смена светильников, выключателей МОП), 2п-д; 3п-д.</t>
  </si>
  <si>
    <t>Ремонт системы электроснабжения ( смена светильников, выключателей МОП), 2 п-зд, 4 п-зд;</t>
  </si>
  <si>
    <t>Иркутский тр., 116/1</t>
  </si>
  <si>
    <t>многоквартирного жилого дома по адресу : ул.Мичурина, 14</t>
  </si>
  <si>
    <t>2квартал</t>
  </si>
  <si>
    <t>Ремонт системы канализации</t>
  </si>
  <si>
    <t xml:space="preserve">Ремонт системы электроснабжения </t>
  </si>
  <si>
    <t xml:space="preserve">Ремонт системы электроснабжения (отдельные участки электропроводки) </t>
  </si>
  <si>
    <t xml:space="preserve">Ремонт и установка новых дверей </t>
  </si>
  <si>
    <t>Ремонт и установка новых дверей</t>
  </si>
  <si>
    <t>Итого затраты на выполнение планового  текущего ремонта</t>
  </si>
  <si>
    <t>Итого непредвиденных  расходов</t>
  </si>
  <si>
    <t>Итого по фонду</t>
  </si>
  <si>
    <t>"Утверждаю"</t>
  </si>
  <si>
    <t>Директор ООО УК "Гарантия"</t>
  </si>
  <si>
    <t>Стоимость работ, руб.</t>
  </si>
  <si>
    <r>
      <t xml:space="preserve">многоквартирного жилого дома по адресу : </t>
    </r>
    <r>
      <rPr>
        <b/>
        <sz val="10"/>
        <rFont val="Arial Cyr"/>
        <family val="0"/>
      </rPr>
      <t>ул.Иркутский тракт, 108</t>
    </r>
  </si>
  <si>
    <t>"УТВЕРЖДАЮ"</t>
  </si>
  <si>
    <r>
      <t xml:space="preserve">многоквартирного жилого дома по адресу : </t>
    </r>
    <r>
      <rPr>
        <b/>
        <sz val="12"/>
        <rFont val="Arial"/>
        <family val="2"/>
      </rPr>
      <t>ул.С.Лазо, 26</t>
    </r>
  </si>
  <si>
    <t>Остаток денежных средств на 01.03.2010г., руб.</t>
  </si>
  <si>
    <t>Планируемый сбор денежных средств по текущему ремонту с 1.03. по 31.12. 2010г., руб.</t>
  </si>
  <si>
    <t>Директор ООО «УК «Гарантия»                                                          Баев Ю.И.</t>
  </si>
  <si>
    <t>1квартал</t>
  </si>
  <si>
    <t>Внешнее благоустройство (ремонт ограждений)</t>
  </si>
  <si>
    <t>Адрес и № дома</t>
  </si>
  <si>
    <t>__________________ А.Ф.Храпов</t>
  </si>
  <si>
    <t>Сводный план по текущему  ремонту жилищного фонда по основным видам работ</t>
  </si>
  <si>
    <t>Наименование работ</t>
  </si>
  <si>
    <t>Ед. изм.</t>
  </si>
  <si>
    <t>Всего</t>
  </si>
  <si>
    <t>Объем работ</t>
  </si>
  <si>
    <t>Всего затрат, тыс.руб.</t>
  </si>
  <si>
    <t xml:space="preserve"> </t>
  </si>
  <si>
    <t>Ремонт конструктивных элементов жилых зданий, всего</t>
  </si>
  <si>
    <t>В том числе:</t>
  </si>
  <si>
    <t>Ремонт фундаментов</t>
  </si>
  <si>
    <r>
      <t>м</t>
    </r>
    <r>
      <rPr>
        <vertAlign val="superscript"/>
        <sz val="9"/>
        <rFont val="Times New Roman"/>
        <family val="1"/>
      </rPr>
      <t>3</t>
    </r>
  </si>
  <si>
    <r>
      <t>м</t>
    </r>
    <r>
      <rPr>
        <vertAlign val="superscript"/>
        <sz val="9"/>
        <rFont val="Times New Roman"/>
        <family val="1"/>
      </rPr>
      <t>2</t>
    </r>
  </si>
  <si>
    <t>Ремонт перекрытий</t>
  </si>
  <si>
    <t>Ремонт кровель, всего</t>
  </si>
  <si>
    <t>шиферных</t>
  </si>
  <si>
    <t>мягких (ж/б)</t>
  </si>
  <si>
    <t>металлических</t>
  </si>
  <si>
    <t>Замена водосточных труб</t>
  </si>
  <si>
    <t>Ремонт и установка новых дверей, всего</t>
  </si>
  <si>
    <t>Ремонт дверей</t>
  </si>
  <si>
    <t>Изготовление и установка деревянного дверного полотна</t>
  </si>
  <si>
    <t>Ремонт полов, всего</t>
  </si>
  <si>
    <t>цементных</t>
  </si>
  <si>
    <t>деревянных</t>
  </si>
  <si>
    <t>Ремонт печей, очагов</t>
  </si>
  <si>
    <t>Ремонт лестниц, балконов, крылец, всего</t>
  </si>
  <si>
    <t>Ремонт лестниц (бетонные ступени)</t>
  </si>
  <si>
    <t>Ремонт козырька балкона</t>
  </si>
  <si>
    <t>Косметический ремонт крыльца (штукатурные работы)</t>
  </si>
  <si>
    <r>
      <t>м</t>
    </r>
    <r>
      <rPr>
        <vertAlign val="superscript"/>
        <sz val="9"/>
        <rFont val="Times New Roman"/>
        <family val="1"/>
      </rPr>
      <t>2</t>
    </r>
  </si>
  <si>
    <t>Ремонт кирпичной кладки крыльца</t>
  </si>
  <si>
    <t>Ремонт внутренней отделки, всего</t>
  </si>
  <si>
    <t>штукатурные работы</t>
  </si>
  <si>
    <t>малярные работы</t>
  </si>
  <si>
    <t>Изготовление и установка новых деревянных туалетов</t>
  </si>
  <si>
    <t>Ремонт и обслуживание внутридомового оборудования, всего</t>
  </si>
  <si>
    <t>21</t>
  </si>
  <si>
    <t xml:space="preserve">Ремонт трубопроводов водоснабжения </t>
  </si>
  <si>
    <t>22</t>
  </si>
  <si>
    <t>23</t>
  </si>
  <si>
    <t>Ремонт системы электроснабжения, всего</t>
  </si>
  <si>
    <t>Смена светильников, выключателей, ремонт ВРУ</t>
  </si>
  <si>
    <t xml:space="preserve">                        ООО "УК "Гарантия"                        </t>
  </si>
  <si>
    <t xml:space="preserve"> Экономист</t>
  </si>
  <si>
    <t>Всего затрат по текущему ремонту на 2010г.</t>
  </si>
  <si>
    <t>Установка слуховых окон</t>
  </si>
  <si>
    <t>Ремонт стен (кир.кладка)</t>
  </si>
  <si>
    <t>20</t>
  </si>
  <si>
    <t>Прочие Установка шкафа абонентскогоШАП(о)-50.00, 2 п-зд ,  4 п-зд;</t>
  </si>
  <si>
    <t>Прочие расходы: Установка шкафа абонентскогоШАП(о)-50.00, 2 п-зд ,  4 п-зд;</t>
  </si>
  <si>
    <t>Итого текущий ремонт</t>
  </si>
  <si>
    <t>Главный бухгалтер</t>
  </si>
  <si>
    <t>Экономист</t>
  </si>
  <si>
    <t>__________________ /                             /</t>
  </si>
  <si>
    <r>
      <t xml:space="preserve">многоквартирного жилого дома  по адресу : </t>
    </r>
    <r>
      <rPr>
        <b/>
        <sz val="10"/>
        <rFont val="Arial Cyr"/>
        <family val="0"/>
      </rPr>
      <t>ул.МПС, 4</t>
    </r>
  </si>
  <si>
    <r>
      <t xml:space="preserve">многоквартирного жилого дома по адресу : </t>
    </r>
    <r>
      <rPr>
        <b/>
        <sz val="12"/>
        <rFont val="Arial"/>
        <family val="2"/>
      </rPr>
      <t>ул.И.Черных,30</t>
    </r>
  </si>
  <si>
    <t>Ремонт внутренней отделки (малярные работы),  1п-д.;</t>
  </si>
  <si>
    <t>Планируемый сбор денежных средств по текущему ремонту с 1.04. по 31.12. 2010г., руб.</t>
  </si>
  <si>
    <t>Планируемый сбор денежных средств по текущему ремонту за  март 2010г., руб.</t>
  </si>
  <si>
    <t>Планируемый сбор денежных средств по капитальному ремонту за март 2010г., руб.</t>
  </si>
  <si>
    <r>
      <t xml:space="preserve">многоквартирного жилого дома по адресу : </t>
    </r>
    <r>
      <rPr>
        <b/>
        <sz val="12"/>
        <rFont val="Times New Roman"/>
        <family val="1"/>
      </rPr>
      <t>ул.С.Лазо, 26</t>
    </r>
  </si>
  <si>
    <t>Ремонт трубопроводов системы водоснабжения</t>
  </si>
  <si>
    <t>______________/  Н.А.Сергеева/</t>
  </si>
  <si>
    <t>__________________ /    Н.А.Сергеева   /</t>
  </si>
  <si>
    <t>Планируемый сбор денежных средств по текущему ремонту за март 2010г., руб.</t>
  </si>
  <si>
    <t>Планируемый сбор денежных средств по текущему ремонту с 01.04. - 31.12. 2010г., руб.</t>
  </si>
  <si>
    <t xml:space="preserve">Ремонт внутренней отделки (малярные работы)  3 п-зд, </t>
  </si>
  <si>
    <t xml:space="preserve">Остаток по  текущему ремонту  на  01.03.2010г. ,  руб. </t>
  </si>
  <si>
    <t xml:space="preserve">Остаток по  капитальному  ремонту  на  01.03.2010г. ,  руб. </t>
  </si>
  <si>
    <t>Итого , руб.</t>
  </si>
  <si>
    <t>Ремонт ливневой  канализации, 5п-зд.</t>
  </si>
  <si>
    <t>Ремонт системы электроснабжения (смена светильников, выключателей), 1п-д; 4п-д; 5п-д;</t>
  </si>
  <si>
    <t>Ремогт МПШ</t>
  </si>
  <si>
    <t>Внешнее благоустройство ( устройство ограждения)</t>
  </si>
  <si>
    <t>Директор ООО «УК «Гарантия»                                                Яндульский А.И.</t>
  </si>
  <si>
    <r>
      <t xml:space="preserve">многоквартирного жилого дома  по адресу : </t>
    </r>
    <r>
      <rPr>
        <b/>
        <sz val="10"/>
        <rFont val="Arial Cyr"/>
        <family val="0"/>
      </rPr>
      <t>ул.С.Лазо, 24</t>
    </r>
  </si>
  <si>
    <t>_______________А.И.Яндульский</t>
  </si>
  <si>
    <t>__________________ /        А.И. Яндульский        /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</si>
</sst>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_-* #,##0.0_р_._-;\-* #,##0.0_р_._-;_-* &quot;-&quot;??_р_._-;_-@_-"/>
    <numFmt numFmtId="169" formatCode="_-* #,##0_р_._-;\-* #,##0_р_._-;_-* &quot;-&quot;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0.0%"/>
    <numFmt numFmtId="176" formatCode="#,##0.000"/>
  </numFmts>
  <fonts count="2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vertAlign val="superscript"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/>
    </xf>
    <xf numFmtId="4" fontId="6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/>
    </xf>
    <xf numFmtId="9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1" xfId="0" applyNumberForma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5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/>
    </xf>
    <xf numFmtId="4" fontId="6" fillId="0" borderId="1" xfId="2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8" fillId="0" borderId="0" xfId="0" applyFont="1" applyAlignment="1">
      <alignment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/>
    </xf>
    <xf numFmtId="174" fontId="17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2" fontId="15" fillId="0" borderId="1" xfId="0" applyNumberFormat="1" applyFont="1" applyBorder="1" applyAlignment="1">
      <alignment/>
    </xf>
    <xf numFmtId="0" fontId="15" fillId="0" borderId="2" xfId="0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15" fillId="3" borderId="2" xfId="0" applyFont="1" applyFill="1" applyBorder="1" applyAlignment="1">
      <alignment horizontal="left" vertical="center" wrapText="1"/>
    </xf>
    <xf numFmtId="2" fontId="16" fillId="3" borderId="1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74" fontId="16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174" fontId="16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174" fontId="20" fillId="0" borderId="1" xfId="0" applyNumberFormat="1" applyFont="1" applyBorder="1" applyAlignment="1">
      <alignment horizontal="center" vertical="center"/>
    </xf>
    <xf numFmtId="174" fontId="21" fillId="0" borderId="1" xfId="0" applyNumberFormat="1" applyFont="1" applyBorder="1" applyAlignment="1">
      <alignment horizontal="center" vertical="center"/>
    </xf>
    <xf numFmtId="174" fontId="1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 indent="15"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" fontId="15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/>
    </xf>
    <xf numFmtId="4" fontId="14" fillId="0" borderId="0" xfId="0" applyNumberFormat="1" applyFont="1" applyAlignment="1">
      <alignment/>
    </xf>
    <xf numFmtId="4" fontId="2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2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8" xfId="0" applyFont="1" applyBorder="1" applyAlignment="1">
      <alignment horizontal="left"/>
    </xf>
    <xf numFmtId="3" fontId="14" fillId="0" borderId="1" xfId="0" applyNumberFormat="1" applyFont="1" applyBorder="1" applyAlignment="1">
      <alignment horizontal="right"/>
    </xf>
    <xf numFmtId="3" fontId="22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/>
    </xf>
    <xf numFmtId="4" fontId="14" fillId="0" borderId="1" xfId="0" applyNumberFormat="1" applyFont="1" applyBorder="1" applyAlignment="1">
      <alignment horizontal="right"/>
    </xf>
    <xf numFmtId="4" fontId="22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133350</xdr:rowOff>
    </xdr:from>
    <xdr:to>
      <xdr:col>1</xdr:col>
      <xdr:colOff>3895725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350"/>
          <a:ext cx="4010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133350</xdr:rowOff>
    </xdr:from>
    <xdr:to>
      <xdr:col>1</xdr:col>
      <xdr:colOff>3895725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350"/>
          <a:ext cx="4010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133350</xdr:rowOff>
    </xdr:from>
    <xdr:to>
      <xdr:col>1</xdr:col>
      <xdr:colOff>3895725</xdr:colOff>
      <xdr:row>3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350"/>
          <a:ext cx="4010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133350</xdr:rowOff>
    </xdr:from>
    <xdr:to>
      <xdr:col>1</xdr:col>
      <xdr:colOff>3895725</xdr:colOff>
      <xdr:row>3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350"/>
          <a:ext cx="4010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133350</xdr:rowOff>
    </xdr:from>
    <xdr:to>
      <xdr:col>1</xdr:col>
      <xdr:colOff>3895725</xdr:colOff>
      <xdr:row>3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350"/>
          <a:ext cx="4010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133350</xdr:rowOff>
    </xdr:from>
    <xdr:to>
      <xdr:col>1</xdr:col>
      <xdr:colOff>3895725</xdr:colOff>
      <xdr:row>3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350"/>
          <a:ext cx="4010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133350</xdr:rowOff>
    </xdr:from>
    <xdr:to>
      <xdr:col>1</xdr:col>
      <xdr:colOff>3895725</xdr:colOff>
      <xdr:row>3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350"/>
          <a:ext cx="4010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133350</xdr:rowOff>
    </xdr:from>
    <xdr:to>
      <xdr:col>1</xdr:col>
      <xdr:colOff>3895725</xdr:colOff>
      <xdr:row>3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350"/>
          <a:ext cx="4010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133350</xdr:rowOff>
    </xdr:from>
    <xdr:to>
      <xdr:col>1</xdr:col>
      <xdr:colOff>3895725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350"/>
          <a:ext cx="4143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133350</xdr:rowOff>
    </xdr:from>
    <xdr:to>
      <xdr:col>1</xdr:col>
      <xdr:colOff>3895725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350"/>
          <a:ext cx="4143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26</xdr:row>
      <xdr:rowOff>133350</xdr:rowOff>
    </xdr:from>
    <xdr:to>
      <xdr:col>1</xdr:col>
      <xdr:colOff>3895725</xdr:colOff>
      <xdr:row>29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286375"/>
          <a:ext cx="4143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26</xdr:row>
      <xdr:rowOff>133350</xdr:rowOff>
    </xdr:from>
    <xdr:to>
      <xdr:col>1</xdr:col>
      <xdr:colOff>3895725</xdr:colOff>
      <xdr:row>29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286375"/>
          <a:ext cx="4143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53</xdr:row>
      <xdr:rowOff>133350</xdr:rowOff>
    </xdr:from>
    <xdr:to>
      <xdr:col>1</xdr:col>
      <xdr:colOff>3895725</xdr:colOff>
      <xdr:row>56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734550"/>
          <a:ext cx="4143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53</xdr:row>
      <xdr:rowOff>133350</xdr:rowOff>
    </xdr:from>
    <xdr:to>
      <xdr:col>1</xdr:col>
      <xdr:colOff>3895725</xdr:colOff>
      <xdr:row>56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734550"/>
          <a:ext cx="4143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53</xdr:row>
      <xdr:rowOff>133350</xdr:rowOff>
    </xdr:from>
    <xdr:to>
      <xdr:col>1</xdr:col>
      <xdr:colOff>3895725</xdr:colOff>
      <xdr:row>56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734550"/>
          <a:ext cx="4143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53</xdr:row>
      <xdr:rowOff>133350</xdr:rowOff>
    </xdr:from>
    <xdr:to>
      <xdr:col>1</xdr:col>
      <xdr:colOff>3895725</xdr:colOff>
      <xdr:row>56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734550"/>
          <a:ext cx="4143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76</xdr:row>
      <xdr:rowOff>133350</xdr:rowOff>
    </xdr:from>
    <xdr:to>
      <xdr:col>1</xdr:col>
      <xdr:colOff>3895725</xdr:colOff>
      <xdr:row>79</xdr:row>
      <xdr:rowOff>66675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668500"/>
          <a:ext cx="4143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76</xdr:row>
      <xdr:rowOff>133350</xdr:rowOff>
    </xdr:from>
    <xdr:to>
      <xdr:col>1</xdr:col>
      <xdr:colOff>3895725</xdr:colOff>
      <xdr:row>79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668500"/>
          <a:ext cx="4143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76</xdr:row>
      <xdr:rowOff>133350</xdr:rowOff>
    </xdr:from>
    <xdr:to>
      <xdr:col>1</xdr:col>
      <xdr:colOff>3895725</xdr:colOff>
      <xdr:row>79</xdr:row>
      <xdr:rowOff>66675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668500"/>
          <a:ext cx="4143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76</xdr:row>
      <xdr:rowOff>133350</xdr:rowOff>
    </xdr:from>
    <xdr:to>
      <xdr:col>1</xdr:col>
      <xdr:colOff>3895725</xdr:colOff>
      <xdr:row>79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668500"/>
          <a:ext cx="4143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3086100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24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3086100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3524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9</xdr:row>
      <xdr:rowOff>133350</xdr:rowOff>
    </xdr:from>
    <xdr:to>
      <xdr:col>2</xdr:col>
      <xdr:colOff>247650</xdr:colOff>
      <xdr:row>13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590675"/>
          <a:ext cx="4486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51">
      <selection activeCell="C69" sqref="C69"/>
    </sheetView>
  </sheetViews>
  <sheetFormatPr defaultColWidth="9.00390625" defaultRowHeight="12.75"/>
  <cols>
    <col min="1" max="1" width="3.25390625" style="65" customWidth="1"/>
    <col min="2" max="2" width="56.00390625" style="65" customWidth="1"/>
    <col min="3" max="3" width="6.25390625" style="65" customWidth="1"/>
    <col min="4" max="4" width="10.375" style="65" customWidth="1"/>
    <col min="5" max="5" width="14.125" style="65" customWidth="1"/>
    <col min="6" max="6" width="13.625" style="65" hidden="1" customWidth="1"/>
    <col min="7" max="7" width="11.75390625" style="65" customWidth="1"/>
    <col min="8" max="16384" width="9.125" style="65" customWidth="1"/>
  </cols>
  <sheetData>
    <row r="1" spans="3:5" ht="12.75">
      <c r="C1" s="163" t="s">
        <v>0</v>
      </c>
      <c r="D1" s="163"/>
      <c r="E1" s="163"/>
    </row>
    <row r="2" spans="3:6" ht="12.75">
      <c r="C2" t="s">
        <v>1</v>
      </c>
      <c r="D2"/>
      <c r="E2"/>
      <c r="F2"/>
    </row>
    <row r="3" spans="3:6" ht="12.75">
      <c r="C3" t="s">
        <v>2</v>
      </c>
      <c r="D3"/>
      <c r="E3"/>
      <c r="F3"/>
    </row>
    <row r="4" spans="1:6" ht="12.75">
      <c r="A4" s="66"/>
      <c r="B4" s="66"/>
      <c r="C4" t="s">
        <v>3</v>
      </c>
      <c r="D4"/>
      <c r="E4"/>
      <c r="F4"/>
    </row>
    <row r="5" spans="1:6" ht="12.75">
      <c r="A5" s="68"/>
      <c r="B5" s="68"/>
      <c r="C5" s="66"/>
      <c r="D5" s="67"/>
      <c r="E5" s="67"/>
      <c r="F5" s="67" t="s">
        <v>264</v>
      </c>
    </row>
    <row r="6" spans="1:6" ht="12.75">
      <c r="A6" s="144" t="s">
        <v>265</v>
      </c>
      <c r="B6" s="144"/>
      <c r="C6" s="144"/>
      <c r="D6" s="144"/>
      <c r="E6" s="144"/>
      <c r="F6" s="144"/>
    </row>
    <row r="7" spans="1:6" ht="12.75">
      <c r="A7" s="145" t="s">
        <v>5</v>
      </c>
      <c r="B7" s="145"/>
      <c r="C7" s="145"/>
      <c r="D7" s="145"/>
      <c r="E7" s="145"/>
      <c r="F7" s="145"/>
    </row>
    <row r="8" spans="1:6" ht="12.75">
      <c r="A8" s="146" t="s">
        <v>307</v>
      </c>
      <c r="B8" s="146"/>
      <c r="C8" s="146"/>
      <c r="D8" s="146"/>
      <c r="E8" s="146"/>
      <c r="F8" s="146"/>
    </row>
    <row r="9" spans="1:6" s="69" customFormat="1" ht="12.75" customHeight="1">
      <c r="A9" s="160" t="s">
        <v>6</v>
      </c>
      <c r="B9" s="160"/>
      <c r="C9" s="160"/>
      <c r="D9" s="160"/>
      <c r="E9" s="160"/>
      <c r="F9" s="160"/>
    </row>
    <row r="10" spans="1:6" ht="12.75">
      <c r="A10" s="155" t="s">
        <v>8</v>
      </c>
      <c r="B10" s="155" t="s">
        <v>266</v>
      </c>
      <c r="C10" s="161" t="s">
        <v>267</v>
      </c>
      <c r="D10" s="162" t="s">
        <v>268</v>
      </c>
      <c r="E10" s="162"/>
      <c r="F10" s="162"/>
    </row>
    <row r="11" spans="1:8" ht="24.75" customHeight="1">
      <c r="A11" s="158"/>
      <c r="B11" s="158"/>
      <c r="C11" s="158"/>
      <c r="D11" s="72" t="s">
        <v>269</v>
      </c>
      <c r="E11" s="72" t="s">
        <v>12</v>
      </c>
      <c r="F11" s="72" t="s">
        <v>270</v>
      </c>
      <c r="H11" s="65" t="s">
        <v>271</v>
      </c>
    </row>
    <row r="12" spans="1:6" ht="12.75">
      <c r="A12" s="70"/>
      <c r="B12" s="73" t="s">
        <v>272</v>
      </c>
      <c r="C12" s="74"/>
      <c r="D12" s="75"/>
      <c r="E12" s="120">
        <f>E15+E16+E17+E20+E21+E22+E23+E27+E28+E29+E30+E31+E38+E39+E42+E43+E47+E48+E50</f>
        <v>3287049.47</v>
      </c>
      <c r="F12" s="76"/>
    </row>
    <row r="13" spans="1:6" ht="11.25" customHeight="1">
      <c r="A13" s="70"/>
      <c r="B13" s="77" t="s">
        <v>273</v>
      </c>
      <c r="C13" s="74"/>
      <c r="D13" s="75"/>
      <c r="E13" s="78"/>
      <c r="F13" s="75"/>
    </row>
    <row r="14" spans="1:6" ht="12" customHeight="1">
      <c r="A14" s="70">
        <v>1</v>
      </c>
      <c r="B14" s="79" t="s">
        <v>274</v>
      </c>
      <c r="C14" s="70" t="s">
        <v>275</v>
      </c>
      <c r="D14" s="80">
        <v>0</v>
      </c>
      <c r="E14" s="80">
        <v>0</v>
      </c>
      <c r="F14" s="80"/>
    </row>
    <row r="15" spans="1:6" ht="12" customHeight="1">
      <c r="A15" s="70">
        <v>2</v>
      </c>
      <c r="B15" s="79" t="s">
        <v>51</v>
      </c>
      <c r="C15" s="70" t="s">
        <v>276</v>
      </c>
      <c r="D15" s="117">
        <f>свод!E52+свод!E89+свод!E117+свод!E281+свод!E179</f>
        <v>464.43</v>
      </c>
      <c r="E15" s="117">
        <f>свод!F52+свод!F89+свод!F117+свод!F281+свод!F179</f>
        <v>233911.21</v>
      </c>
      <c r="F15" s="117">
        <f>свод!G52+свод!G89+свод!G117+свод!G281+свод!G179</f>
        <v>0</v>
      </c>
    </row>
    <row r="16" spans="1:6" ht="11.25" customHeight="1">
      <c r="A16" s="70">
        <v>3</v>
      </c>
      <c r="B16" s="79" t="s">
        <v>311</v>
      </c>
      <c r="C16" s="70" t="s">
        <v>275</v>
      </c>
      <c r="D16" s="80">
        <f>свод!E222+свод!E292</f>
        <v>1.43</v>
      </c>
      <c r="E16" s="80">
        <f>свод!F222+свод!F292</f>
        <v>10687.82</v>
      </c>
      <c r="F16" s="80">
        <f>свод!G222+свод!G292</f>
        <v>0</v>
      </c>
    </row>
    <row r="17" spans="1:6" ht="13.5">
      <c r="A17" s="70">
        <v>4</v>
      </c>
      <c r="B17" s="79" t="s">
        <v>277</v>
      </c>
      <c r="C17" s="70" t="s">
        <v>276</v>
      </c>
      <c r="D17" s="80">
        <f>свод!E119</f>
        <v>77</v>
      </c>
      <c r="E17" s="80">
        <f>свод!F119</f>
        <v>22161.11</v>
      </c>
      <c r="F17" s="80">
        <f>свод!G119</f>
        <v>0</v>
      </c>
    </row>
    <row r="18" spans="1:6" ht="11.25" customHeight="1">
      <c r="A18" s="155">
        <v>5</v>
      </c>
      <c r="B18" s="81" t="s">
        <v>278</v>
      </c>
      <c r="C18" s="82" t="s">
        <v>276</v>
      </c>
      <c r="D18" s="83">
        <f>SUM(D20:D22)</f>
        <v>3204.5000000000005</v>
      </c>
      <c r="E18" s="118">
        <f>E20+E21+E22</f>
        <v>1315530.6700000002</v>
      </c>
      <c r="F18" s="84"/>
    </row>
    <row r="19" spans="1:6" ht="11.25" customHeight="1">
      <c r="A19" s="156"/>
      <c r="B19" s="77" t="s">
        <v>273</v>
      </c>
      <c r="C19" s="74"/>
      <c r="D19" s="71"/>
      <c r="E19" s="85"/>
      <c r="F19" s="80"/>
    </row>
    <row r="20" spans="1:6" ht="12" customHeight="1">
      <c r="A20" s="156"/>
      <c r="B20" s="79" t="s">
        <v>279</v>
      </c>
      <c r="C20" s="70" t="s">
        <v>276</v>
      </c>
      <c r="D20" s="116">
        <f>свод!E76+свод!E83+свод!E90+свод!E153+свод!E261+свод!E280+свод!E286+свод!E291+свод!E304+свод!E310+свод!E320+свод!E274+свод!E298+свод!E315+свод!E147+свод!E68</f>
        <v>1071.4</v>
      </c>
      <c r="E20" s="116">
        <f>свод!F76+свод!F83+свод!F90+свод!F153+свод!F261+свод!F280+свод!F286+свод!F291+свод!F304+свод!F310+свод!F320+свод!F274+свод!F298+свод!F315+свод!F147+свод!F68</f>
        <v>366789.39000000013</v>
      </c>
      <c r="F20" s="116">
        <f>свод!G76+свод!G83+свод!G90+свод!G153+свод!G261+свод!G280+свод!G286+свод!G291+свод!G304+свод!G310+свод!G320+свод!G274+свод!G298+свод!G315+свод!G147+свод!G68</f>
        <v>0</v>
      </c>
    </row>
    <row r="21" spans="1:6" ht="12" customHeight="1">
      <c r="A21" s="156"/>
      <c r="B21" s="79" t="s">
        <v>280</v>
      </c>
      <c r="C21" s="70" t="s">
        <v>276</v>
      </c>
      <c r="D21" s="116">
        <f>свод!E13+свод!E24+свод!E31+свод!E59+свод!E111+свод!E124+свод!E131+свод!E139+свод!E160+свод!E213+свод!E228+свод!E235+свод!E256+свод!E266</f>
        <v>2130.1000000000004</v>
      </c>
      <c r="E21" s="116">
        <f>свод!F13+свод!F24+свод!F31+свод!F59+свод!F111+свод!F124+свод!F131+свод!F139+свод!F160+свод!F213+свод!F228+свод!F235+свод!F256+свод!F266</f>
        <v>947359.73</v>
      </c>
      <c r="F21" s="116">
        <f>свод!G13+свод!G24+свод!G31+свод!G59+свод!G111+свод!G124+свод!G131+свод!G139+свод!G160+свод!G213+свод!G228+свод!G235+свод!G256+свод!G266</f>
        <v>0</v>
      </c>
    </row>
    <row r="22" spans="1:6" ht="13.5">
      <c r="A22" s="156"/>
      <c r="B22" s="79" t="s">
        <v>281</v>
      </c>
      <c r="C22" s="70" t="s">
        <v>276</v>
      </c>
      <c r="D22" s="80">
        <f>свод!E192</f>
        <v>3</v>
      </c>
      <c r="E22" s="80">
        <f>свод!F192</f>
        <v>1381.55</v>
      </c>
      <c r="F22" s="80"/>
    </row>
    <row r="23" spans="1:6" ht="12.75">
      <c r="A23" s="158"/>
      <c r="B23" s="7" t="s">
        <v>310</v>
      </c>
      <c r="C23" s="70" t="s">
        <v>31</v>
      </c>
      <c r="D23" s="80">
        <f>свод!E106+свод!E189</f>
        <v>5</v>
      </c>
      <c r="E23" s="80">
        <f>свод!F106+свод!F189</f>
        <v>22191.010000000002</v>
      </c>
      <c r="F23" s="80"/>
    </row>
    <row r="24" spans="1:6" ht="12.75" customHeight="1">
      <c r="A24" s="70">
        <v>6</v>
      </c>
      <c r="B24" s="79" t="s">
        <v>282</v>
      </c>
      <c r="C24" s="70" t="s">
        <v>34</v>
      </c>
      <c r="D24" s="71"/>
      <c r="E24" s="71"/>
      <c r="F24" s="80"/>
    </row>
    <row r="25" spans="1:6" ht="11.25" customHeight="1">
      <c r="A25" s="155">
        <v>7</v>
      </c>
      <c r="B25" s="86" t="s">
        <v>283</v>
      </c>
      <c r="C25" s="82" t="s">
        <v>31</v>
      </c>
      <c r="D25" s="119"/>
      <c r="E25" s="87">
        <f>SUM(E27:E28)</f>
        <v>39545.42</v>
      </c>
      <c r="F25" s="88"/>
    </row>
    <row r="26" spans="1:6" ht="12.75" customHeight="1">
      <c r="A26" s="156"/>
      <c r="B26" s="77" t="s">
        <v>273</v>
      </c>
      <c r="C26" s="70"/>
      <c r="D26" s="71"/>
      <c r="E26" s="85"/>
      <c r="F26" s="80"/>
    </row>
    <row r="27" spans="1:6" ht="12.75" customHeight="1">
      <c r="A27" s="156"/>
      <c r="B27" s="77" t="s">
        <v>284</v>
      </c>
      <c r="C27" s="74" t="s">
        <v>31</v>
      </c>
      <c r="D27" s="80">
        <v>1</v>
      </c>
      <c r="E27" s="80">
        <v>1565.25</v>
      </c>
      <c r="F27" s="80"/>
    </row>
    <row r="28" spans="1:6" ht="12" customHeight="1">
      <c r="A28" s="156"/>
      <c r="B28" s="77" t="s">
        <v>285</v>
      </c>
      <c r="C28" s="70" t="s">
        <v>276</v>
      </c>
      <c r="D28" s="117">
        <v>18.05</v>
      </c>
      <c r="E28" s="117">
        <f>37980.17</f>
        <v>37980.17</v>
      </c>
      <c r="F28" s="117">
        <f>свод!G45+свод!G221+свод!G88</f>
        <v>0</v>
      </c>
    </row>
    <row r="29" spans="1:6" ht="13.5" customHeight="1">
      <c r="A29" s="70">
        <v>8</v>
      </c>
      <c r="B29" s="79" t="s">
        <v>167</v>
      </c>
      <c r="C29" s="74" t="s">
        <v>31</v>
      </c>
      <c r="D29" s="116">
        <f>свод!E201</f>
        <v>8</v>
      </c>
      <c r="E29" s="116">
        <f>свод!F201</f>
        <v>13834.4</v>
      </c>
      <c r="F29" s="80"/>
    </row>
    <row r="30" spans="1:6" ht="12" customHeight="1">
      <c r="A30" s="70">
        <v>9</v>
      </c>
      <c r="B30" s="79" t="s">
        <v>166</v>
      </c>
      <c r="C30" s="70" t="s">
        <v>276</v>
      </c>
      <c r="D30" s="116">
        <f>свод!E218+свод!E200</f>
        <v>12.28</v>
      </c>
      <c r="E30" s="116">
        <f>свод!F218+свод!F200</f>
        <v>7498.3</v>
      </c>
      <c r="F30" s="80"/>
    </row>
    <row r="31" spans="1:6" ht="12" customHeight="1">
      <c r="A31" s="155">
        <v>10</v>
      </c>
      <c r="B31" s="81" t="s">
        <v>286</v>
      </c>
      <c r="C31" s="89" t="s">
        <v>276</v>
      </c>
      <c r="D31" s="119">
        <f>D34</f>
        <v>6.4</v>
      </c>
      <c r="E31" s="119">
        <f>E34</f>
        <v>6493</v>
      </c>
      <c r="F31" s="119">
        <f>F34</f>
        <v>0</v>
      </c>
    </row>
    <row r="32" spans="1:6" ht="12.75">
      <c r="A32" s="156"/>
      <c r="B32" s="77" t="s">
        <v>273</v>
      </c>
      <c r="C32" s="74"/>
      <c r="D32" s="71"/>
      <c r="E32" s="85"/>
      <c r="F32" s="80"/>
    </row>
    <row r="33" spans="1:6" ht="13.5">
      <c r="A33" s="156"/>
      <c r="B33" s="77" t="s">
        <v>287</v>
      </c>
      <c r="C33" s="74" t="s">
        <v>276</v>
      </c>
      <c r="D33" s="71"/>
      <c r="E33" s="71"/>
      <c r="F33" s="80"/>
    </row>
    <row r="34" spans="1:6" ht="13.5">
      <c r="A34" s="158"/>
      <c r="B34" s="77" t="s">
        <v>288</v>
      </c>
      <c r="C34" s="74" t="s">
        <v>276</v>
      </c>
      <c r="D34" s="116">
        <f>свод!E262</f>
        <v>6.4</v>
      </c>
      <c r="E34" s="116">
        <f>свод!F262</f>
        <v>6493</v>
      </c>
      <c r="F34" s="80"/>
    </row>
    <row r="35" spans="1:6" ht="12.75">
      <c r="A35" s="70">
        <v>11</v>
      </c>
      <c r="B35" s="79" t="s">
        <v>289</v>
      </c>
      <c r="C35" s="70" t="s">
        <v>31</v>
      </c>
      <c r="D35" s="71"/>
      <c r="E35" s="85"/>
      <c r="F35" s="80"/>
    </row>
    <row r="36" spans="1:6" ht="13.5" customHeight="1">
      <c r="A36" s="159">
        <v>12</v>
      </c>
      <c r="B36" s="86" t="s">
        <v>290</v>
      </c>
      <c r="C36" s="82" t="s">
        <v>31</v>
      </c>
      <c r="D36" s="91"/>
      <c r="E36" s="92">
        <f>E38+E39</f>
        <v>151738.58000000002</v>
      </c>
      <c r="F36" s="88"/>
    </row>
    <row r="37" spans="1:6" ht="11.25" customHeight="1">
      <c r="A37" s="159"/>
      <c r="B37" s="77" t="s">
        <v>273</v>
      </c>
      <c r="C37" s="70"/>
      <c r="D37" s="90"/>
      <c r="E37" s="90"/>
      <c r="F37" s="80"/>
    </row>
    <row r="38" spans="1:6" ht="12" customHeight="1">
      <c r="A38" s="159"/>
      <c r="B38" s="79" t="s">
        <v>291</v>
      </c>
      <c r="C38" s="70" t="s">
        <v>31</v>
      </c>
      <c r="D38" s="115">
        <f>свод!E173+свод!E152</f>
        <v>5</v>
      </c>
      <c r="E38" s="115">
        <f>свод!F173+свод!F152</f>
        <v>76821.05</v>
      </c>
      <c r="F38" s="80"/>
    </row>
    <row r="39" spans="1:6" ht="13.5" customHeight="1">
      <c r="A39" s="159"/>
      <c r="B39" s="77" t="s">
        <v>292</v>
      </c>
      <c r="C39" s="74" t="s">
        <v>31</v>
      </c>
      <c r="D39" s="115">
        <f>свод!E249</f>
        <v>9</v>
      </c>
      <c r="E39" s="115">
        <f>свод!F249</f>
        <v>74917.53</v>
      </c>
      <c r="F39" s="80"/>
    </row>
    <row r="40" spans="1:6" ht="12" customHeight="1" hidden="1">
      <c r="A40" s="159"/>
      <c r="B40" s="79" t="s">
        <v>293</v>
      </c>
      <c r="C40" s="70" t="s">
        <v>294</v>
      </c>
      <c r="D40" s="90"/>
      <c r="E40" s="90"/>
      <c r="F40" s="80">
        <f>E40/1000/1.18</f>
        <v>0</v>
      </c>
    </row>
    <row r="41" spans="1:6" ht="12" customHeight="1" hidden="1">
      <c r="A41" s="159"/>
      <c r="B41" s="79" t="s">
        <v>295</v>
      </c>
      <c r="C41" s="70" t="s">
        <v>275</v>
      </c>
      <c r="D41" s="71"/>
      <c r="E41" s="71"/>
      <c r="F41" s="80">
        <f>E41/1000/1.18</f>
        <v>0</v>
      </c>
    </row>
    <row r="42" spans="1:6" ht="13.5" customHeight="1">
      <c r="A42" s="70">
        <v>13</v>
      </c>
      <c r="B42" s="79" t="s">
        <v>131</v>
      </c>
      <c r="C42" s="70" t="s">
        <v>31</v>
      </c>
      <c r="D42" s="116">
        <f>свод!E118+свод!E180+свод!E202+свод!E208+свод!E219+свод!E172</f>
        <v>23</v>
      </c>
      <c r="E42" s="116">
        <f>свод!F118+свод!F180+свод!F202+свод!F208+свод!F219+свод!F172</f>
        <v>115637.15000000001</v>
      </c>
      <c r="F42" s="80"/>
    </row>
    <row r="43" spans="1:6" ht="11.25" customHeight="1">
      <c r="A43" s="155">
        <v>14</v>
      </c>
      <c r="B43" s="81" t="s">
        <v>296</v>
      </c>
      <c r="C43" s="82" t="s">
        <v>276</v>
      </c>
      <c r="D43" s="118">
        <f>D46</f>
        <v>10553.179999999998</v>
      </c>
      <c r="E43" s="118">
        <f>E46</f>
        <v>944939.99</v>
      </c>
      <c r="F43" s="118">
        <f>F46</f>
        <v>0</v>
      </c>
    </row>
    <row r="44" spans="1:6" ht="11.25" customHeight="1">
      <c r="A44" s="156"/>
      <c r="B44" s="77" t="s">
        <v>273</v>
      </c>
      <c r="C44" s="74"/>
      <c r="D44" s="71"/>
      <c r="E44" s="71"/>
      <c r="F44" s="80"/>
    </row>
    <row r="45" spans="1:6" ht="12" customHeight="1">
      <c r="A45" s="156"/>
      <c r="B45" s="79" t="s">
        <v>297</v>
      </c>
      <c r="C45" s="70" t="s">
        <v>276</v>
      </c>
      <c r="D45" s="71"/>
      <c r="E45" s="71"/>
      <c r="F45" s="80"/>
    </row>
    <row r="46" spans="1:6" ht="10.5" customHeight="1">
      <c r="A46" s="156"/>
      <c r="B46" s="79" t="s">
        <v>298</v>
      </c>
      <c r="C46" s="70" t="s">
        <v>276</v>
      </c>
      <c r="D46" s="117">
        <f>свод!E17+свод!E35+свод!E36+свод!E37+свод!E60+свод!E98+свод!E107+свод!E199+свод!E220+свод!E278+свод!E159</f>
        <v>10553.179999999998</v>
      </c>
      <c r="E46" s="117">
        <f>свод!F17+свод!F35+свод!F36+свод!F37+свод!F60+свод!F98+свод!F107+свод!F199+свод!F220+свод!F278+свод!F159</f>
        <v>944939.99</v>
      </c>
      <c r="F46" s="80"/>
    </row>
    <row r="47" spans="1:6" ht="12" customHeight="1">
      <c r="A47" s="70">
        <v>15</v>
      </c>
      <c r="B47" s="79" t="s">
        <v>52</v>
      </c>
      <c r="C47" s="70" t="s">
        <v>276</v>
      </c>
      <c r="D47" s="116">
        <f>свод!E53+свод!E191+свод!E248+свод!E326+свод!E116+свод!E290</f>
        <v>398.08000000000004</v>
      </c>
      <c r="E47" s="116">
        <f>свод!F53+свод!F191+свод!F248+свод!F326+свод!F116+свод!F290</f>
        <v>227749.35</v>
      </c>
      <c r="F47" s="80"/>
    </row>
    <row r="48" spans="1:6" ht="12.75">
      <c r="A48" s="70">
        <v>16</v>
      </c>
      <c r="B48" s="79" t="s">
        <v>53</v>
      </c>
      <c r="C48" s="70" t="s">
        <v>34</v>
      </c>
      <c r="D48" s="116">
        <f>свод!E61+свод!E229+свод!E54</f>
        <v>490.2</v>
      </c>
      <c r="E48" s="116">
        <f>свод!F61+свод!F229+свод!F54</f>
        <v>159131.46000000002</v>
      </c>
      <c r="F48" s="80"/>
    </row>
    <row r="49" spans="1:6" ht="12.75" hidden="1">
      <c r="A49" s="70">
        <v>18</v>
      </c>
      <c r="B49" s="77" t="s">
        <v>299</v>
      </c>
      <c r="C49" s="74" t="s">
        <v>31</v>
      </c>
      <c r="D49" s="71"/>
      <c r="E49" s="85">
        <v>0</v>
      </c>
      <c r="F49" s="80">
        <f>E49/1000/1.18</f>
        <v>0</v>
      </c>
    </row>
    <row r="50" spans="1:6" ht="12.75">
      <c r="A50" s="70">
        <v>17</v>
      </c>
      <c r="B50" s="7" t="s">
        <v>314</v>
      </c>
      <c r="C50" s="74" t="s">
        <v>31</v>
      </c>
      <c r="D50" s="71">
        <f>свод!E84</f>
        <v>8</v>
      </c>
      <c r="E50" s="71">
        <f>свод!F84</f>
        <v>16000</v>
      </c>
      <c r="F50" s="80"/>
    </row>
    <row r="51" spans="1:6" ht="14.25" customHeight="1">
      <c r="A51" s="70"/>
      <c r="B51" s="73" t="s">
        <v>300</v>
      </c>
      <c r="C51" s="74"/>
      <c r="D51" s="71"/>
      <c r="E51" s="93">
        <f>E53+E54+E56+E57+E61+E62+E55+E58</f>
        <v>2416157.38</v>
      </c>
      <c r="F51" s="94"/>
    </row>
    <row r="52" spans="1:6" ht="10.5" customHeight="1">
      <c r="A52" s="70"/>
      <c r="B52" s="77" t="s">
        <v>273</v>
      </c>
      <c r="C52" s="74"/>
      <c r="D52" s="71"/>
      <c r="E52" s="85"/>
      <c r="F52" s="80"/>
    </row>
    <row r="53" spans="1:6" ht="12.75" customHeight="1">
      <c r="A53" s="70">
        <v>18</v>
      </c>
      <c r="B53" s="79" t="s">
        <v>227</v>
      </c>
      <c r="C53" s="70" t="s">
        <v>34</v>
      </c>
      <c r="D53" s="116">
        <f>свод!E165+свод!E197+свод!E226+свод!E271+свод!E325+свод!E186+свод!E254</f>
        <v>497.8</v>
      </c>
      <c r="E53" s="116">
        <f>свод!F165+свод!F197+свод!F226+свод!F271+свод!F325+свод!F186+свод!F254</f>
        <v>164135.52999999997</v>
      </c>
      <c r="F53" s="116">
        <f>свод!G165+свод!G197+свод!G226+свод!G271+свод!G325+свод!G186+свод!G254</f>
        <v>0</v>
      </c>
    </row>
    <row r="54" spans="1:6" ht="12.75">
      <c r="A54" s="70">
        <v>19</v>
      </c>
      <c r="B54" s="79" t="s">
        <v>30</v>
      </c>
      <c r="C54" s="70" t="s">
        <v>31</v>
      </c>
      <c r="D54" s="116">
        <f>свод!E21+свод!E28+свод!E42+свод!E49+свод!E58+свод!E80+свод!E115+свод!E123+свод!E128+свод!E136+свод!E143+свод!E148+свод!E157+свод!E170+свод!E185+свод!E196+свод!E206+свод!E212+свод!E233+свод!E239+свод!E253+свод!E270+свод!E285+свод!E302+свод!E314+свод!E324+свод!E164+свод!E296+свод!E309+свод!E319+свод!E73</f>
        <v>840</v>
      </c>
      <c r="E54" s="116">
        <f>свод!F21+свод!F28+свод!F42+свод!F49+свод!F58+свод!F80+свод!F115+свод!F123+свод!F128+свод!F136+свод!F143+свод!F148+свод!F157+свод!F170+свод!F185+свод!F196+свод!F206+свод!F212+свод!F233+свод!F239+свод!F253+свод!F270+свод!F285+свод!F302+свод!F314+свод!F324+свод!F164+свод!F296+свод!F309+свод!F319+свод!F73</f>
        <v>1282564.5399999998</v>
      </c>
      <c r="F54" s="116">
        <f>свод!G21+свод!G28+свод!G42+свод!G49+свод!G58+свод!G80+свод!G115+свод!G123+свод!G128+свод!G136+свод!G143+свод!G148+свод!G157+свод!G170+свод!G185+свод!G196+свод!G206+свод!G212+свод!G233+свод!G239+свод!G253+свод!G270+свод!G285+свод!G302+свод!G314+свод!G324+свод!G164+свод!G296+свод!G309+свод!G319</f>
        <v>45866.04</v>
      </c>
    </row>
    <row r="55" spans="1:6" ht="13.5" customHeight="1">
      <c r="A55" s="95" t="s">
        <v>312</v>
      </c>
      <c r="B55" s="79" t="s">
        <v>302</v>
      </c>
      <c r="C55" s="70" t="s">
        <v>34</v>
      </c>
      <c r="D55" s="116">
        <f>свод!E177</f>
        <v>60</v>
      </c>
      <c r="E55" s="116">
        <f>свод!F177</f>
        <v>55732.84</v>
      </c>
      <c r="F55" s="116">
        <f>свод!G177</f>
        <v>0</v>
      </c>
    </row>
    <row r="56" spans="1:6" ht="12.75">
      <c r="A56" s="95" t="s">
        <v>301</v>
      </c>
      <c r="B56" s="96" t="s">
        <v>75</v>
      </c>
      <c r="C56" s="97" t="s">
        <v>31</v>
      </c>
      <c r="D56" s="116">
        <f>свод!E66+свод!E72+свод!E94+свод!E105+свод!E255</f>
        <v>37</v>
      </c>
      <c r="E56" s="116">
        <f>свод!F66+свод!F72+свод!F94+свод!F105+свод!F255</f>
        <v>230393.5</v>
      </c>
      <c r="F56" s="116">
        <f>свод!G66+свод!G72+свод!G94+свод!G105+свод!G255+свод!H192</f>
        <v>145769.9</v>
      </c>
    </row>
    <row r="57" spans="1:6" ht="12.75" customHeight="1">
      <c r="A57" s="95" t="s">
        <v>303</v>
      </c>
      <c r="B57" s="79" t="s">
        <v>71</v>
      </c>
      <c r="C57" s="70" t="s">
        <v>34</v>
      </c>
      <c r="D57" s="116">
        <f>свод!E99+свод!E207+свод!E297+свод!E308+свод!E135+свод!E198</f>
        <v>165</v>
      </c>
      <c r="E57" s="116">
        <f>свод!F99+свод!F207+свод!F297+свод!F308+свод!F135+свод!F198</f>
        <v>85419.6</v>
      </c>
      <c r="F57" s="116">
        <f>свод!G99+свод!G207+свод!G297+свод!G308</f>
        <v>0</v>
      </c>
    </row>
    <row r="58" spans="1:6" ht="12.75" customHeight="1">
      <c r="A58" s="95" t="s">
        <v>304</v>
      </c>
      <c r="B58" s="79" t="s">
        <v>39</v>
      </c>
      <c r="C58" s="70" t="s">
        <v>34</v>
      </c>
      <c r="D58" s="115">
        <v>210</v>
      </c>
      <c r="E58" s="115">
        <f>свод!F30+свод!F75+свод!F82+свод!F234+свод!F272+свод!F279+свод!F303+свод!F190</f>
        <v>21696.06</v>
      </c>
      <c r="F58" s="115">
        <f>свод!G30+свод!G75+свод!G82+свод!G234+свод!G272+свод!G279+свод!G303+свод!G190</f>
        <v>11215.220000000001</v>
      </c>
    </row>
    <row r="59" spans="1:6" ht="12.75">
      <c r="A59" s="155">
        <v>24</v>
      </c>
      <c r="B59" s="79" t="s">
        <v>305</v>
      </c>
      <c r="C59" s="74"/>
      <c r="D59" s="98"/>
      <c r="E59" s="122">
        <f>E61+E62</f>
        <v>576215.31</v>
      </c>
      <c r="F59" s="80"/>
    </row>
    <row r="60" spans="1:6" ht="10.5" customHeight="1">
      <c r="A60" s="156"/>
      <c r="B60" s="77" t="s">
        <v>273</v>
      </c>
      <c r="C60" s="74"/>
      <c r="D60" s="71"/>
      <c r="E60" s="85"/>
      <c r="F60" s="80"/>
    </row>
    <row r="61" spans="1:6" ht="12" customHeight="1">
      <c r="A61" s="156"/>
      <c r="B61" s="79" t="s">
        <v>306</v>
      </c>
      <c r="C61" s="74" t="s">
        <v>31</v>
      </c>
      <c r="D61" s="116">
        <f>свод!E22+свод!E29+свод!E38+свод!E43+свод!E50+свод!E67+свод!E74+свод!E81+свод!E100+свод!E104+свод!E129+свод!E137+свод!E171+свод!E178+свод!E187+свод!E217+свод!E227+свод!E22+свод!E240+свод!E246+свод!E260+свод!E273</f>
        <v>1025</v>
      </c>
      <c r="E61" s="116">
        <f>свод!F22+свод!F29+свод!F38+свод!F43+свод!F50+свод!F67+свод!F74+свод!F81+свод!F100+свод!F104+свод!F129+свод!F137+свод!F171+свод!F178+свод!F187+свод!F217+свод!F227+свод!F22+свод!F240+свод!F246+свод!F260+свод!F273</f>
        <v>496762.19</v>
      </c>
      <c r="F61" s="116">
        <f>свод!G22+свод!G29+свод!G38+свод!G43+свод!G50+свод!G67+свод!G74+свод!G81+свод!G100+свод!G104+свод!G129+свод!G137+свод!G171+свод!G178+свод!G187+свод!G217+свод!G227+свод!G240+свод!G246+свод!G260+свод!G273+свод!G22</f>
        <v>45570.85999999999</v>
      </c>
    </row>
    <row r="62" spans="1:6" ht="12.75">
      <c r="A62" s="156"/>
      <c r="B62" s="96" t="s">
        <v>203</v>
      </c>
      <c r="C62" s="74" t="s">
        <v>34</v>
      </c>
      <c r="D62" s="116">
        <f>свод!E23+свод!E44+свод!E51+свод!E130+свод!E138+свод!E241+свод!E247+свод!E188</f>
        <v>447</v>
      </c>
      <c r="E62" s="116">
        <f>свод!F23+свод!F44+свод!F51+свод!F130+свод!F138+свод!F241+свод!F247+свод!F188</f>
        <v>79453.12000000001</v>
      </c>
      <c r="F62" s="116">
        <f>свод!G23+свод!G44+свод!G51+свод!G130+свод!G138+свод!G241+свод!G247+свод!G188</f>
        <v>36873.88</v>
      </c>
    </row>
    <row r="63" spans="1:6" ht="10.5" customHeight="1">
      <c r="A63" s="74">
        <v>25</v>
      </c>
      <c r="B63" s="99" t="s">
        <v>262</v>
      </c>
      <c r="C63" s="70" t="s">
        <v>34</v>
      </c>
      <c r="D63" s="116">
        <f>свод!E242+свод!E166</f>
        <v>105</v>
      </c>
      <c r="E63" s="116">
        <f>свод!F242+свод!F166</f>
        <v>24838.949999999997</v>
      </c>
      <c r="F63" s="94"/>
    </row>
    <row r="64" spans="1:9" ht="11.25" customHeight="1">
      <c r="A64" s="157" t="s">
        <v>315</v>
      </c>
      <c r="B64" s="157"/>
      <c r="C64" s="75"/>
      <c r="D64" s="100"/>
      <c r="E64" s="101">
        <f>E12+E51+E63</f>
        <v>5728045.8</v>
      </c>
      <c r="F64" s="102"/>
      <c r="G64" s="121"/>
      <c r="I64" s="121"/>
    </row>
    <row r="65" spans="1:6" ht="11.25" customHeight="1">
      <c r="A65" s="157" t="s">
        <v>133</v>
      </c>
      <c r="B65" s="157"/>
      <c r="C65" s="75"/>
      <c r="D65" s="100"/>
      <c r="E65" s="103">
        <f>свод!F334</f>
        <v>648183.1899999998</v>
      </c>
      <c r="F65" s="100"/>
    </row>
    <row r="66" spans="1:7" ht="13.5">
      <c r="A66" s="153" t="s">
        <v>309</v>
      </c>
      <c r="B66" s="153"/>
      <c r="C66" s="75"/>
      <c r="D66" s="104"/>
      <c r="E66" s="101">
        <f>E64+E65</f>
        <v>6376228.989999999</v>
      </c>
      <c r="F66" s="105"/>
      <c r="G66" s="106"/>
    </row>
    <row r="67" spans="1:6" ht="8.25" customHeight="1">
      <c r="A67" s="66"/>
      <c r="B67" s="66"/>
      <c r="C67" s="66"/>
      <c r="D67" s="66"/>
      <c r="E67" s="66"/>
      <c r="F67" s="66"/>
    </row>
    <row r="68" spans="2:7" ht="12.75">
      <c r="B68" s="107" t="s">
        <v>134</v>
      </c>
      <c r="C68" s="108" t="s">
        <v>342</v>
      </c>
      <c r="E68" s="109"/>
      <c r="F68" s="110"/>
      <c r="G68" s="109"/>
    </row>
    <row r="69" spans="2:6" ht="12.75">
      <c r="B69" s="107" t="s">
        <v>308</v>
      </c>
      <c r="C69" s="111" t="s">
        <v>328</v>
      </c>
      <c r="E69" s="112"/>
      <c r="F69" s="66"/>
    </row>
    <row r="70" spans="1:6" ht="12.75">
      <c r="A70" s="154"/>
      <c r="B70" s="154"/>
      <c r="C70" s="154"/>
      <c r="D70" s="154"/>
      <c r="E70" s="154"/>
      <c r="F70" s="154"/>
    </row>
    <row r="71" spans="1:6" ht="12.75">
      <c r="A71" s="111"/>
      <c r="B71" s="113"/>
      <c r="C71" s="66"/>
      <c r="D71" s="66"/>
      <c r="E71" s="66"/>
      <c r="F71" s="66"/>
    </row>
    <row r="72" ht="12.75">
      <c r="B72" s="114"/>
    </row>
  </sheetData>
  <mergeCells count="19">
    <mergeCell ref="C1:E1"/>
    <mergeCell ref="A6:F6"/>
    <mergeCell ref="A7:F7"/>
    <mergeCell ref="A8:F8"/>
    <mergeCell ref="A9:F9"/>
    <mergeCell ref="A10:A11"/>
    <mergeCell ref="B10:B11"/>
    <mergeCell ref="C10:C11"/>
    <mergeCell ref="D10:F10"/>
    <mergeCell ref="A25:A28"/>
    <mergeCell ref="A31:A34"/>
    <mergeCell ref="A36:A41"/>
    <mergeCell ref="A18:A23"/>
    <mergeCell ref="A66:B66"/>
    <mergeCell ref="A70:F70"/>
    <mergeCell ref="A43:A46"/>
    <mergeCell ref="A59:A62"/>
    <mergeCell ref="A64:B64"/>
    <mergeCell ref="A65:B65"/>
  </mergeCells>
  <printOptions horizontalCentered="1"/>
  <pageMargins left="0.3937007874015748" right="0.1968503937007874" top="0.1968503937007874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28"/>
  <sheetViews>
    <sheetView workbookViewId="0" topLeftCell="A7">
      <selection activeCell="B22" sqref="B22"/>
    </sheetView>
  </sheetViews>
  <sheetFormatPr defaultColWidth="9.00390625" defaultRowHeight="12.75"/>
  <cols>
    <col min="1" max="1" width="4.375" style="0" customWidth="1"/>
    <col min="2" max="2" width="74.75390625" style="0" customWidth="1"/>
    <col min="3" max="3" width="14.125" style="0" customWidth="1"/>
    <col min="4" max="4" width="18.375" style="0" customWidth="1"/>
    <col min="5" max="5" width="19.625" style="0" customWidth="1"/>
  </cols>
  <sheetData>
    <row r="2" spans="4:5" ht="12.75">
      <c r="D2" s="179" t="s">
        <v>256</v>
      </c>
      <c r="E2" s="179"/>
    </row>
    <row r="3" spans="4:5" ht="12.75">
      <c r="D3" s="44"/>
      <c r="E3" s="44"/>
    </row>
    <row r="4" spans="4:5" ht="12.75">
      <c r="D4" s="44"/>
      <c r="E4" s="45"/>
    </row>
    <row r="5" spans="4:5" ht="12.75">
      <c r="D5" s="45"/>
      <c r="E5" s="45"/>
    </row>
    <row r="6" spans="4:5" ht="12.75">
      <c r="D6" s="45"/>
      <c r="E6" s="45"/>
    </row>
    <row r="8" spans="1:5" ht="15.75">
      <c r="A8" s="170" t="s">
        <v>135</v>
      </c>
      <c r="B8" s="170"/>
      <c r="C8" s="170"/>
      <c r="D8" s="170"/>
      <c r="E8" s="170"/>
    </row>
    <row r="9" spans="1:5" ht="15.75">
      <c r="A9" s="174" t="s">
        <v>325</v>
      </c>
      <c r="B9" s="174"/>
      <c r="C9" s="174"/>
      <c r="D9" s="174"/>
      <c r="E9" s="174"/>
    </row>
    <row r="10" spans="1:5" ht="15.75">
      <c r="A10" s="128"/>
      <c r="B10" s="128"/>
      <c r="C10" s="128"/>
      <c r="D10" s="128"/>
      <c r="E10" s="128"/>
    </row>
    <row r="11" spans="1:5" ht="15.75">
      <c r="A11" s="128"/>
      <c r="B11" s="180" t="s">
        <v>323</v>
      </c>
      <c r="C11" s="181"/>
      <c r="D11" s="182"/>
      <c r="E11" s="129">
        <f>10069.42*3.81</f>
        <v>38364.4902</v>
      </c>
    </row>
    <row r="12" spans="1:5" ht="15.75">
      <c r="A12" s="128"/>
      <c r="B12" s="180" t="s">
        <v>324</v>
      </c>
      <c r="C12" s="181"/>
      <c r="D12" s="182"/>
      <c r="E12" s="129">
        <f>9085.02*1.53</f>
        <v>13900.080600000001</v>
      </c>
    </row>
    <row r="13" spans="1:5" ht="15.75">
      <c r="A13" s="128"/>
      <c r="B13" s="180" t="s">
        <v>322</v>
      </c>
      <c r="C13" s="181"/>
      <c r="D13" s="182"/>
      <c r="E13" s="130">
        <f>10069.42*4.81*9</f>
        <v>435905.1918</v>
      </c>
    </row>
    <row r="14" spans="1:5" ht="15.75">
      <c r="A14" s="128"/>
      <c r="B14" s="180" t="s">
        <v>154</v>
      </c>
      <c r="C14" s="181"/>
      <c r="D14" s="182"/>
      <c r="E14" s="130">
        <f>SUM(E11:E13)</f>
        <v>488169.76259999996</v>
      </c>
    </row>
    <row r="15" spans="1:5" ht="15.75">
      <c r="A15" s="128"/>
      <c r="B15" s="183" t="s">
        <v>155</v>
      </c>
      <c r="C15" s="184"/>
      <c r="D15" s="185"/>
      <c r="E15" s="134">
        <f>E14/1.18</f>
        <v>413703.1886440678</v>
      </c>
    </row>
    <row r="16" spans="1:5" ht="15.75">
      <c r="A16" s="128"/>
      <c r="B16" s="128"/>
      <c r="C16" s="128"/>
      <c r="D16" s="128"/>
      <c r="E16" s="128"/>
    </row>
    <row r="17" spans="1:5" ht="31.5">
      <c r="A17" s="135" t="s">
        <v>137</v>
      </c>
      <c r="B17" s="131" t="s">
        <v>138</v>
      </c>
      <c r="C17" s="131" t="s">
        <v>11</v>
      </c>
      <c r="D17" s="131" t="s">
        <v>139</v>
      </c>
      <c r="E17" s="131" t="s">
        <v>140</v>
      </c>
    </row>
    <row r="18" spans="1:5" ht="15.75">
      <c r="A18" s="132">
        <v>1</v>
      </c>
      <c r="B18" s="27" t="s">
        <v>326</v>
      </c>
      <c r="C18" s="25">
        <v>118.4</v>
      </c>
      <c r="D18" s="132">
        <v>68223.88</v>
      </c>
      <c r="E18" s="132" t="s">
        <v>141</v>
      </c>
    </row>
    <row r="19" spans="1:5" ht="15.75">
      <c r="A19" s="132">
        <v>2</v>
      </c>
      <c r="B19" s="27" t="s">
        <v>71</v>
      </c>
      <c r="C19" s="132">
        <v>63.8</v>
      </c>
      <c r="D19" s="132">
        <v>22120.9</v>
      </c>
      <c r="E19" s="132" t="s">
        <v>141</v>
      </c>
    </row>
    <row r="20" spans="1:5" ht="15.75">
      <c r="A20" s="132">
        <v>3</v>
      </c>
      <c r="B20" s="123" t="s">
        <v>321</v>
      </c>
      <c r="C20" s="132">
        <v>1017.7</v>
      </c>
      <c r="D20" s="130">
        <v>93432.35</v>
      </c>
      <c r="E20" s="132" t="s">
        <v>144</v>
      </c>
    </row>
    <row r="21" spans="1:5" ht="15.75">
      <c r="A21" s="132">
        <v>4</v>
      </c>
      <c r="B21" s="123" t="s">
        <v>44</v>
      </c>
      <c r="C21" s="132">
        <v>1958.29</v>
      </c>
      <c r="D21" s="130">
        <v>168802.61</v>
      </c>
      <c r="E21" s="132" t="s">
        <v>141</v>
      </c>
    </row>
    <row r="22" spans="1:5" ht="15.75">
      <c r="A22" s="132">
        <v>5</v>
      </c>
      <c r="B22" s="123"/>
      <c r="C22" s="132"/>
      <c r="D22" s="130"/>
      <c r="E22" s="132"/>
    </row>
    <row r="23" spans="1:5" ht="29.25" customHeight="1">
      <c r="A23" s="132">
        <v>5</v>
      </c>
      <c r="B23" s="26" t="s">
        <v>45</v>
      </c>
      <c r="C23" s="132">
        <v>24</v>
      </c>
      <c r="D23" s="130">
        <v>19753.09</v>
      </c>
      <c r="E23" s="132" t="s">
        <v>141</v>
      </c>
    </row>
    <row r="24" spans="1:5" ht="29.25" customHeight="1">
      <c r="A24" s="123"/>
      <c r="B24" s="26" t="s">
        <v>156</v>
      </c>
      <c r="C24" s="133">
        <v>0.1</v>
      </c>
      <c r="D24" s="130">
        <v>41370.36</v>
      </c>
      <c r="E24" s="132" t="s">
        <v>148</v>
      </c>
    </row>
    <row r="25" spans="1:5" ht="15.75">
      <c r="A25" s="27"/>
      <c r="B25" s="124" t="s">
        <v>24</v>
      </c>
      <c r="C25" s="132"/>
      <c r="D25" s="134">
        <f>SUM(D18:D24)</f>
        <v>413703.19</v>
      </c>
      <c r="E25" s="132"/>
    </row>
    <row r="26" spans="1:5" ht="15.75">
      <c r="A26" s="128"/>
      <c r="B26" s="128"/>
      <c r="C26" s="128"/>
      <c r="D26" s="128"/>
      <c r="E26" s="128"/>
    </row>
    <row r="27" spans="1:5" ht="15.75">
      <c r="A27" s="128"/>
      <c r="B27" s="128"/>
      <c r="C27" s="128"/>
      <c r="D27" s="128"/>
      <c r="E27" s="128"/>
    </row>
    <row r="28" spans="1:5" ht="15.75">
      <c r="A28" s="128"/>
      <c r="B28" s="170" t="s">
        <v>260</v>
      </c>
      <c r="C28" s="170"/>
      <c r="D28" s="170"/>
      <c r="E28" s="170"/>
    </row>
  </sheetData>
  <mergeCells count="9">
    <mergeCell ref="B28:E28"/>
    <mergeCell ref="B12:D12"/>
    <mergeCell ref="B13:D13"/>
    <mergeCell ref="B14:D14"/>
    <mergeCell ref="B15:D15"/>
    <mergeCell ref="D2:E2"/>
    <mergeCell ref="A8:E8"/>
    <mergeCell ref="A9:E9"/>
    <mergeCell ref="B11:D1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03"/>
  <sheetViews>
    <sheetView workbookViewId="0" topLeftCell="A65">
      <selection activeCell="A77" sqref="A77:E103"/>
    </sheetView>
  </sheetViews>
  <sheetFormatPr defaultColWidth="9.00390625" defaultRowHeight="12.75"/>
  <cols>
    <col min="1" max="1" width="6.125" style="0" customWidth="1"/>
    <col min="2" max="2" width="73.875" style="0" customWidth="1"/>
    <col min="3" max="3" width="14.75390625" style="0" customWidth="1"/>
    <col min="4" max="4" width="17.25390625" style="0" customWidth="1"/>
    <col min="5" max="5" width="17.875" style="0" customWidth="1"/>
  </cols>
  <sheetData>
    <row r="2" spans="4:5" ht="12.75">
      <c r="D2" s="179" t="s">
        <v>256</v>
      </c>
      <c r="E2" s="179"/>
    </row>
    <row r="3" spans="4:5" ht="12.75">
      <c r="D3" s="44"/>
      <c r="E3" s="44"/>
    </row>
    <row r="4" spans="4:5" ht="12.75">
      <c r="D4" s="44"/>
      <c r="E4" s="45"/>
    </row>
    <row r="5" spans="4:5" ht="12.75">
      <c r="D5" s="45"/>
      <c r="E5" s="45"/>
    </row>
    <row r="6" spans="4:5" ht="12.75">
      <c r="D6" s="45"/>
      <c r="E6" s="45"/>
    </row>
    <row r="7" ht="20.25" customHeight="1"/>
    <row r="8" spans="1:5" ht="17.25" customHeight="1">
      <c r="A8" s="192" t="s">
        <v>135</v>
      </c>
      <c r="B8" s="192"/>
      <c r="C8" s="192"/>
      <c r="D8" s="192"/>
      <c r="E8" s="192"/>
    </row>
    <row r="9" spans="1:5" ht="16.5" customHeight="1">
      <c r="A9" s="149" t="s">
        <v>257</v>
      </c>
      <c r="B9" s="149"/>
      <c r="C9" s="149"/>
      <c r="D9" s="149"/>
      <c r="E9" s="149"/>
    </row>
    <row r="11" spans="2:5" ht="12.75">
      <c r="B11" s="186" t="s">
        <v>258</v>
      </c>
      <c r="C11" s="187"/>
      <c r="D11" s="188"/>
      <c r="E11" s="46">
        <v>-134306</v>
      </c>
    </row>
    <row r="12" spans="2:5" ht="12.75">
      <c r="B12" s="186" t="s">
        <v>259</v>
      </c>
      <c r="C12" s="187"/>
      <c r="D12" s="188"/>
      <c r="E12" s="46">
        <f>52265+10069.42*4.81*9</f>
        <v>488170.1918</v>
      </c>
    </row>
    <row r="13" spans="2:5" ht="15.75" customHeight="1">
      <c r="B13" s="186" t="s">
        <v>154</v>
      </c>
      <c r="C13" s="187"/>
      <c r="D13" s="188"/>
      <c r="E13" s="46">
        <f>E11+E12</f>
        <v>353864.1918</v>
      </c>
    </row>
    <row r="14" spans="2:5" ht="15.75" customHeight="1">
      <c r="B14" s="189" t="s">
        <v>155</v>
      </c>
      <c r="C14" s="190"/>
      <c r="D14" s="191"/>
      <c r="E14" s="47">
        <f>E13/1.18</f>
        <v>299884.90830508474</v>
      </c>
    </row>
    <row r="16" spans="1:5" ht="23.25" customHeight="1">
      <c r="A16" s="48" t="s">
        <v>137</v>
      </c>
      <c r="B16" s="48" t="s">
        <v>138</v>
      </c>
      <c r="C16" s="48" t="s">
        <v>11</v>
      </c>
      <c r="D16" s="48" t="s">
        <v>139</v>
      </c>
      <c r="E16" s="48" t="s">
        <v>140</v>
      </c>
    </row>
    <row r="17" spans="1:5" ht="22.5" customHeight="1">
      <c r="A17" s="43">
        <v>1</v>
      </c>
      <c r="B17" s="49" t="s">
        <v>43</v>
      </c>
      <c r="C17" s="43">
        <v>1017.7</v>
      </c>
      <c r="D17" s="46">
        <v>91888.97</v>
      </c>
      <c r="E17" s="43" t="s">
        <v>144</v>
      </c>
    </row>
    <row r="18" spans="1:5" ht="17.25" customHeight="1">
      <c r="A18" s="43">
        <v>2</v>
      </c>
      <c r="B18" s="49" t="s">
        <v>44</v>
      </c>
      <c r="C18" s="43">
        <v>1958.29</v>
      </c>
      <c r="D18" s="46">
        <v>168802.61</v>
      </c>
      <c r="E18" s="43" t="s">
        <v>141</v>
      </c>
    </row>
    <row r="19" spans="1:5" ht="22.5" customHeight="1">
      <c r="A19" s="43">
        <v>3</v>
      </c>
      <c r="B19" s="49" t="s">
        <v>45</v>
      </c>
      <c r="C19" s="43">
        <v>14</v>
      </c>
      <c r="D19" s="46">
        <v>11931.07</v>
      </c>
      <c r="E19" s="43" t="s">
        <v>141</v>
      </c>
    </row>
    <row r="20" spans="1:5" ht="20.25" customHeight="1">
      <c r="A20" s="49"/>
      <c r="B20" s="49" t="s">
        <v>156</v>
      </c>
      <c r="C20" s="50">
        <v>0.1</v>
      </c>
      <c r="D20" s="46">
        <v>27262.26</v>
      </c>
      <c r="E20" s="43" t="s">
        <v>148</v>
      </c>
    </row>
    <row r="21" spans="1:5" ht="23.25" customHeight="1">
      <c r="A21" s="1"/>
      <c r="B21" s="51" t="s">
        <v>24</v>
      </c>
      <c r="C21" s="43"/>
      <c r="D21" s="47">
        <f>D17+D18+D19+D20</f>
        <v>299884.91</v>
      </c>
      <c r="E21" s="43"/>
    </row>
    <row r="24" spans="2:5" ht="12.75">
      <c r="B24" s="179" t="s">
        <v>260</v>
      </c>
      <c r="C24" s="179"/>
      <c r="D24" s="179"/>
      <c r="E24" s="179"/>
    </row>
    <row r="28" spans="4:5" ht="12.75">
      <c r="D28" s="179" t="s">
        <v>256</v>
      </c>
      <c r="E28" s="179"/>
    </row>
    <row r="29" spans="4:5" ht="12.75">
      <c r="D29" s="44"/>
      <c r="E29" s="44"/>
    </row>
    <row r="30" spans="4:5" ht="12.75">
      <c r="D30" s="44"/>
      <c r="E30" s="45"/>
    </row>
    <row r="31" spans="4:5" ht="12.75">
      <c r="D31" s="45"/>
      <c r="E31" s="45"/>
    </row>
    <row r="32" spans="4:5" ht="12.75">
      <c r="D32" s="45"/>
      <c r="E32" s="45"/>
    </row>
    <row r="34" spans="1:5" ht="15.75">
      <c r="A34" s="192" t="s">
        <v>135</v>
      </c>
      <c r="B34" s="192"/>
      <c r="C34" s="192"/>
      <c r="D34" s="192"/>
      <c r="E34" s="192"/>
    </row>
    <row r="35" spans="1:5" ht="15.75">
      <c r="A35" s="149" t="s">
        <v>257</v>
      </c>
      <c r="B35" s="149"/>
      <c r="C35" s="149"/>
      <c r="D35" s="149"/>
      <c r="E35" s="149"/>
    </row>
    <row r="37" spans="2:5" ht="12.75">
      <c r="B37" s="186" t="s">
        <v>258</v>
      </c>
      <c r="C37" s="187"/>
      <c r="D37" s="188"/>
      <c r="E37" s="46">
        <v>-134306</v>
      </c>
    </row>
    <row r="38" spans="2:5" ht="12.75">
      <c r="B38" s="186" t="s">
        <v>259</v>
      </c>
      <c r="C38" s="187"/>
      <c r="D38" s="188"/>
      <c r="E38" s="46">
        <f>52265+10069.42*4.81*9</f>
        <v>488170.1918</v>
      </c>
    </row>
    <row r="39" spans="2:5" ht="12.75">
      <c r="B39" s="186" t="s">
        <v>154</v>
      </c>
      <c r="C39" s="187"/>
      <c r="D39" s="188"/>
      <c r="E39" s="46">
        <f>E38</f>
        <v>488170.1918</v>
      </c>
    </row>
    <row r="40" spans="2:5" ht="12.75">
      <c r="B40" s="189" t="s">
        <v>155</v>
      </c>
      <c r="C40" s="190"/>
      <c r="D40" s="191"/>
      <c r="E40" s="47">
        <f>E39/1.18</f>
        <v>413703.5523728813</v>
      </c>
    </row>
    <row r="42" spans="1:5" ht="12.75">
      <c r="A42" s="48" t="s">
        <v>137</v>
      </c>
      <c r="B42" s="48" t="s">
        <v>138</v>
      </c>
      <c r="C42" s="48" t="s">
        <v>11</v>
      </c>
      <c r="D42" s="48" t="s">
        <v>139</v>
      </c>
      <c r="E42" s="48" t="s">
        <v>140</v>
      </c>
    </row>
    <row r="43" spans="1:5" ht="12.75">
      <c r="A43" s="127">
        <v>1</v>
      </c>
      <c r="B43" s="48"/>
      <c r="C43" s="48"/>
      <c r="D43" s="48"/>
      <c r="E43" s="48"/>
    </row>
    <row r="44" spans="1:5" ht="12.75">
      <c r="A44" s="43">
        <v>2</v>
      </c>
      <c r="B44" s="49" t="s">
        <v>321</v>
      </c>
      <c r="C44" s="43">
        <v>1017.7</v>
      </c>
      <c r="D44" s="46">
        <v>93432.35</v>
      </c>
      <c r="E44" s="43" t="s">
        <v>144</v>
      </c>
    </row>
    <row r="45" spans="1:5" ht="12.75">
      <c r="A45" s="43">
        <v>3</v>
      </c>
      <c r="B45" s="49" t="s">
        <v>44</v>
      </c>
      <c r="C45" s="43">
        <v>1958.29</v>
      </c>
      <c r="D45" s="46">
        <v>168802.61</v>
      </c>
      <c r="E45" s="43" t="s">
        <v>141</v>
      </c>
    </row>
    <row r="46" spans="1:5" ht="12.75">
      <c r="A46" s="43">
        <v>4</v>
      </c>
      <c r="B46" s="49" t="s">
        <v>45</v>
      </c>
      <c r="C46" s="43">
        <v>24</v>
      </c>
      <c r="D46" s="46">
        <v>19753.09</v>
      </c>
      <c r="E46" s="43" t="s">
        <v>141</v>
      </c>
    </row>
    <row r="47" spans="1:5" ht="12.75">
      <c r="A47" s="43">
        <v>5</v>
      </c>
      <c r="B47" s="49"/>
      <c r="C47" s="43"/>
      <c r="D47" s="46">
        <v>90346</v>
      </c>
      <c r="E47" s="43"/>
    </row>
    <row r="48" spans="1:5" ht="12.75">
      <c r="A48" s="49"/>
      <c r="B48" s="49" t="s">
        <v>156</v>
      </c>
      <c r="C48" s="50">
        <v>0.1</v>
      </c>
      <c r="D48" s="46">
        <v>41370.36</v>
      </c>
      <c r="E48" s="43" t="s">
        <v>148</v>
      </c>
    </row>
    <row r="49" spans="1:5" ht="12.75">
      <c r="A49" s="1"/>
      <c r="B49" s="51" t="s">
        <v>24</v>
      </c>
      <c r="C49" s="43"/>
      <c r="D49" s="47">
        <f>SUM(D44:D48)</f>
        <v>413704.41</v>
      </c>
      <c r="E49" s="43"/>
    </row>
    <row r="52" spans="2:5" ht="12.75">
      <c r="B52" s="179" t="s">
        <v>260</v>
      </c>
      <c r="C52" s="179"/>
      <c r="D52" s="179"/>
      <c r="E52" s="179"/>
    </row>
    <row r="55" spans="4:5" ht="12.75">
      <c r="D55" s="179" t="s">
        <v>256</v>
      </c>
      <c r="E55" s="179"/>
    </row>
    <row r="56" spans="4:5" ht="12.75">
      <c r="D56" s="44"/>
      <c r="E56" s="44"/>
    </row>
    <row r="57" spans="4:5" ht="12.75">
      <c r="D57" s="44"/>
      <c r="E57" s="45"/>
    </row>
    <row r="58" spans="4:5" ht="12.75">
      <c r="D58" s="45"/>
      <c r="E58" s="45"/>
    </row>
    <row r="59" spans="4:5" ht="12.75">
      <c r="D59" s="45"/>
      <c r="E59" s="45"/>
    </row>
    <row r="61" spans="1:5" ht="15.75">
      <c r="A61" s="192" t="s">
        <v>135</v>
      </c>
      <c r="B61" s="192"/>
      <c r="C61" s="192"/>
      <c r="D61" s="192"/>
      <c r="E61" s="192"/>
    </row>
    <row r="62" spans="1:5" ht="15.75">
      <c r="A62" s="149" t="s">
        <v>320</v>
      </c>
      <c r="B62" s="149"/>
      <c r="C62" s="149"/>
      <c r="D62" s="149"/>
      <c r="E62" s="149"/>
    </row>
    <row r="65" spans="1:5" ht="35.25" customHeight="1">
      <c r="A65" s="48" t="s">
        <v>137</v>
      </c>
      <c r="B65" s="48" t="s">
        <v>138</v>
      </c>
      <c r="C65" s="48" t="s">
        <v>11</v>
      </c>
      <c r="D65" s="48" t="s">
        <v>139</v>
      </c>
      <c r="E65" s="48" t="s">
        <v>140</v>
      </c>
    </row>
    <row r="66" spans="1:5" ht="24" customHeight="1">
      <c r="A66" s="43">
        <v>1</v>
      </c>
      <c r="B66" s="26" t="s">
        <v>30</v>
      </c>
      <c r="C66" s="25">
        <v>5</v>
      </c>
      <c r="D66" s="30">
        <v>2917.22</v>
      </c>
      <c r="E66" s="25" t="s">
        <v>261</v>
      </c>
    </row>
    <row r="67" spans="1:5" ht="31.5">
      <c r="A67" s="43">
        <v>2</v>
      </c>
      <c r="B67" s="26" t="s">
        <v>32</v>
      </c>
      <c r="C67" s="25">
        <v>108</v>
      </c>
      <c r="D67" s="30">
        <v>61936.3</v>
      </c>
      <c r="E67" s="25" t="s">
        <v>141</v>
      </c>
    </row>
    <row r="68" spans="1:5" ht="19.5" customHeight="1">
      <c r="A68" s="43">
        <v>3</v>
      </c>
      <c r="B68" s="26" t="s">
        <v>33</v>
      </c>
      <c r="C68" s="25">
        <v>24.5</v>
      </c>
      <c r="D68" s="30">
        <f>1996.95-1.18</f>
        <v>1995.77</v>
      </c>
      <c r="E68" s="25" t="s">
        <v>141</v>
      </c>
    </row>
    <row r="69" spans="1:5" ht="19.5" customHeight="1">
      <c r="A69" s="43">
        <v>4</v>
      </c>
      <c r="B69" s="27" t="s">
        <v>248</v>
      </c>
      <c r="C69" s="25">
        <v>10</v>
      </c>
      <c r="D69" s="30">
        <v>55653.49</v>
      </c>
      <c r="E69" s="25" t="s">
        <v>141</v>
      </c>
    </row>
    <row r="70" spans="1:5" ht="19.5" customHeight="1">
      <c r="A70" s="43">
        <v>5</v>
      </c>
      <c r="B70" s="27" t="s">
        <v>131</v>
      </c>
      <c r="C70" s="25">
        <v>2</v>
      </c>
      <c r="D70" s="30">
        <v>25240.63</v>
      </c>
      <c r="E70" s="25" t="s">
        <v>141</v>
      </c>
    </row>
    <row r="71" spans="1:5" ht="18.75" customHeight="1">
      <c r="A71" s="49"/>
      <c r="B71" s="123" t="s">
        <v>23</v>
      </c>
      <c r="C71" s="50">
        <v>0.1</v>
      </c>
      <c r="D71" s="126">
        <v>16415.93</v>
      </c>
      <c r="E71" s="43"/>
    </row>
    <row r="72" spans="1:5" ht="23.25" customHeight="1">
      <c r="A72" s="1"/>
      <c r="B72" s="124" t="s">
        <v>24</v>
      </c>
      <c r="C72" s="43"/>
      <c r="D72" s="125">
        <f>SUM(D66:D71)</f>
        <v>164159.34</v>
      </c>
      <c r="E72" s="43"/>
    </row>
    <row r="75" spans="2:5" ht="12.75">
      <c r="B75" s="179" t="s">
        <v>260</v>
      </c>
      <c r="C75" s="179"/>
      <c r="D75" s="179"/>
      <c r="E75" s="179"/>
    </row>
    <row r="78" spans="4:5" ht="12.75">
      <c r="D78" s="179" t="s">
        <v>256</v>
      </c>
      <c r="E78" s="179"/>
    </row>
    <row r="79" spans="4:5" ht="12.75">
      <c r="D79" s="44"/>
      <c r="E79" s="44"/>
    </row>
    <row r="80" spans="4:5" ht="12.75">
      <c r="D80" s="44"/>
      <c r="E80" s="45"/>
    </row>
    <row r="81" spans="4:5" ht="12.75">
      <c r="D81" s="45"/>
      <c r="E81" s="45"/>
    </row>
    <row r="82" spans="4:5" ht="12.75">
      <c r="D82" s="45"/>
      <c r="E82" s="45"/>
    </row>
    <row r="84" spans="1:5" ht="15.75">
      <c r="A84" s="170" t="s">
        <v>135</v>
      </c>
      <c r="B84" s="170"/>
      <c r="C84" s="170"/>
      <c r="D84" s="170"/>
      <c r="E84" s="170"/>
    </row>
    <row r="85" spans="1:5" ht="15.75">
      <c r="A85" s="174" t="s">
        <v>325</v>
      </c>
      <c r="B85" s="174"/>
      <c r="C85" s="174"/>
      <c r="D85" s="174"/>
      <c r="E85" s="174"/>
    </row>
    <row r="86" spans="1:5" ht="15.75">
      <c r="A86" s="128"/>
      <c r="B86" s="128"/>
      <c r="C86" s="128"/>
      <c r="D86" s="128"/>
      <c r="E86" s="128"/>
    </row>
    <row r="87" spans="1:5" ht="15.75">
      <c r="A87" s="128"/>
      <c r="B87" s="180" t="s">
        <v>323</v>
      </c>
      <c r="C87" s="181"/>
      <c r="D87" s="182"/>
      <c r="E87" s="129">
        <f>10069.42*3.81</f>
        <v>38364.4902</v>
      </c>
    </row>
    <row r="88" spans="1:5" ht="15.75">
      <c r="A88" s="128"/>
      <c r="B88" s="180" t="s">
        <v>324</v>
      </c>
      <c r="C88" s="181"/>
      <c r="D88" s="182"/>
      <c r="E88" s="129">
        <f>9085.02*1.53</f>
        <v>13900.080600000001</v>
      </c>
    </row>
    <row r="89" spans="1:5" ht="15.75">
      <c r="A89" s="128"/>
      <c r="B89" s="180" t="s">
        <v>322</v>
      </c>
      <c r="C89" s="181"/>
      <c r="D89" s="182"/>
      <c r="E89" s="130">
        <f>10069.42*4.81*9</f>
        <v>435905.1918</v>
      </c>
    </row>
    <row r="90" spans="1:5" ht="15.75">
      <c r="A90" s="128"/>
      <c r="B90" s="180" t="s">
        <v>154</v>
      </c>
      <c r="C90" s="181"/>
      <c r="D90" s="182"/>
      <c r="E90" s="130">
        <f>SUM(E87:E89)</f>
        <v>488169.76259999996</v>
      </c>
    </row>
    <row r="91" spans="1:5" ht="15.75">
      <c r="A91" s="128"/>
      <c r="B91" s="183" t="s">
        <v>155</v>
      </c>
      <c r="C91" s="184"/>
      <c r="D91" s="185"/>
      <c r="E91" s="134">
        <f>E90/1.18</f>
        <v>413703.1886440678</v>
      </c>
    </row>
    <row r="92" spans="1:5" ht="15.75">
      <c r="A92" s="128"/>
      <c r="B92" s="128"/>
      <c r="C92" s="128"/>
      <c r="D92" s="128"/>
      <c r="E92" s="128"/>
    </row>
    <row r="93" spans="1:5" ht="15.75">
      <c r="A93" s="131" t="s">
        <v>137</v>
      </c>
      <c r="B93" s="131" t="s">
        <v>138</v>
      </c>
      <c r="C93" s="131" t="s">
        <v>11</v>
      </c>
      <c r="D93" s="131" t="s">
        <v>139</v>
      </c>
      <c r="E93" s="131" t="s">
        <v>140</v>
      </c>
    </row>
    <row r="94" spans="1:5" ht="15.75">
      <c r="A94" s="132">
        <v>1</v>
      </c>
      <c r="B94" s="27" t="s">
        <v>326</v>
      </c>
      <c r="C94" s="25">
        <v>118.4</v>
      </c>
      <c r="D94" s="132">
        <v>68223.88</v>
      </c>
      <c r="E94" s="132" t="s">
        <v>141</v>
      </c>
    </row>
    <row r="95" spans="1:5" ht="15.75">
      <c r="A95" s="132">
        <v>2</v>
      </c>
      <c r="B95" s="27" t="s">
        <v>71</v>
      </c>
      <c r="C95" s="132">
        <v>63.8</v>
      </c>
      <c r="D95" s="132">
        <v>22120.9</v>
      </c>
      <c r="E95" s="132" t="s">
        <v>141</v>
      </c>
    </row>
    <row r="96" spans="1:5" ht="15.75">
      <c r="A96" s="132">
        <v>3</v>
      </c>
      <c r="B96" s="123" t="s">
        <v>321</v>
      </c>
      <c r="C96" s="132">
        <v>1017.7</v>
      </c>
      <c r="D96" s="130">
        <v>93432.35</v>
      </c>
      <c r="E96" s="132" t="s">
        <v>144</v>
      </c>
    </row>
    <row r="97" spans="1:5" ht="15.75">
      <c r="A97" s="132">
        <v>4</v>
      </c>
      <c r="B97" s="123" t="s">
        <v>44</v>
      </c>
      <c r="C97" s="132">
        <v>1958.29</v>
      </c>
      <c r="D97" s="130">
        <v>168802.61</v>
      </c>
      <c r="E97" s="132" t="s">
        <v>141</v>
      </c>
    </row>
    <row r="98" spans="1:5" ht="15.75">
      <c r="A98" s="132">
        <v>5</v>
      </c>
      <c r="B98" s="123" t="s">
        <v>45</v>
      </c>
      <c r="C98" s="132">
        <v>24</v>
      </c>
      <c r="D98" s="130">
        <v>19753.09</v>
      </c>
      <c r="E98" s="132" t="s">
        <v>141</v>
      </c>
    </row>
    <row r="99" spans="1:5" ht="15.75">
      <c r="A99" s="123"/>
      <c r="B99" s="123" t="s">
        <v>156</v>
      </c>
      <c r="C99" s="133">
        <v>0.1</v>
      </c>
      <c r="D99" s="130">
        <v>41370.36</v>
      </c>
      <c r="E99" s="132" t="s">
        <v>148</v>
      </c>
    </row>
    <row r="100" spans="1:5" ht="15.75">
      <c r="A100" s="27"/>
      <c r="B100" s="124" t="s">
        <v>24</v>
      </c>
      <c r="C100" s="132"/>
      <c r="D100" s="134">
        <f>SUM(D94:D99)</f>
        <v>413703.19</v>
      </c>
      <c r="E100" s="132"/>
    </row>
    <row r="101" spans="1:5" ht="15.75">
      <c r="A101" s="128"/>
      <c r="B101" s="128"/>
      <c r="C101" s="128"/>
      <c r="D101" s="128"/>
      <c r="E101" s="128"/>
    </row>
    <row r="102" spans="1:5" ht="15.75">
      <c r="A102" s="128"/>
      <c r="B102" s="128"/>
      <c r="C102" s="128"/>
      <c r="D102" s="128"/>
      <c r="E102" s="128"/>
    </row>
    <row r="103" spans="1:5" ht="15.75">
      <c r="A103" s="128"/>
      <c r="B103" s="170" t="s">
        <v>260</v>
      </c>
      <c r="C103" s="170"/>
      <c r="D103" s="170"/>
      <c r="E103" s="170"/>
    </row>
  </sheetData>
  <mergeCells count="29">
    <mergeCell ref="B90:D90"/>
    <mergeCell ref="B91:D91"/>
    <mergeCell ref="B103:E103"/>
    <mergeCell ref="D78:E78"/>
    <mergeCell ref="A84:E84"/>
    <mergeCell ref="A85:E85"/>
    <mergeCell ref="B89:D89"/>
    <mergeCell ref="B87:D87"/>
    <mergeCell ref="B88:D88"/>
    <mergeCell ref="B75:E75"/>
    <mergeCell ref="D55:E55"/>
    <mergeCell ref="A61:E61"/>
    <mergeCell ref="A62:E62"/>
    <mergeCell ref="D2:E2"/>
    <mergeCell ref="A8:E8"/>
    <mergeCell ref="A9:E9"/>
    <mergeCell ref="B11:D11"/>
    <mergeCell ref="B12:D12"/>
    <mergeCell ref="B13:D13"/>
    <mergeCell ref="B14:D14"/>
    <mergeCell ref="B24:E24"/>
    <mergeCell ref="D28:E28"/>
    <mergeCell ref="A34:E34"/>
    <mergeCell ref="A35:E35"/>
    <mergeCell ref="B37:D37"/>
    <mergeCell ref="B38:D38"/>
    <mergeCell ref="B39:D39"/>
    <mergeCell ref="B40:D40"/>
    <mergeCell ref="B52:E5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1:F30"/>
  <sheetViews>
    <sheetView workbookViewId="0" topLeftCell="A7">
      <selection activeCell="A35" sqref="A35"/>
    </sheetView>
  </sheetViews>
  <sheetFormatPr defaultColWidth="9.00390625" defaultRowHeight="12.75"/>
  <cols>
    <col min="1" max="1" width="5.75390625" style="0" customWidth="1"/>
    <col min="2" max="2" width="60.25390625" style="0" customWidth="1"/>
    <col min="3" max="3" width="9.375" style="0" customWidth="1"/>
    <col min="4" max="4" width="14.75390625" style="0" customWidth="1"/>
    <col min="5" max="5" width="19.25390625" style="0" customWidth="1"/>
    <col min="6" max="6" width="21.625" style="0" customWidth="1"/>
  </cols>
  <sheetData>
    <row r="11" ht="15.75">
      <c r="F11" s="40" t="s">
        <v>252</v>
      </c>
    </row>
    <row r="13" ht="13.5" thickBot="1">
      <c r="F13" s="41"/>
    </row>
    <row r="14" ht="13.5" thickBot="1">
      <c r="F14" s="42"/>
    </row>
    <row r="15" ht="13.5" thickBot="1">
      <c r="F15" s="42"/>
    </row>
    <row r="18" spans="1:6" ht="12.75">
      <c r="A18" s="152" t="s">
        <v>135</v>
      </c>
      <c r="B18" s="152"/>
      <c r="C18" s="152"/>
      <c r="D18" s="152"/>
      <c r="E18" s="152"/>
      <c r="F18" s="152"/>
    </row>
    <row r="19" spans="1:6" ht="12.75">
      <c r="A19" s="149" t="s">
        <v>255</v>
      </c>
      <c r="B19" s="149"/>
      <c r="C19" s="149"/>
      <c r="D19" s="149"/>
      <c r="E19" s="149"/>
      <c r="F19" s="149"/>
    </row>
    <row r="20" ht="18" customHeight="1"/>
    <row r="21" spans="1:6" ht="32.25" customHeight="1">
      <c r="A21" s="4" t="s">
        <v>137</v>
      </c>
      <c r="B21" s="4" t="s">
        <v>138</v>
      </c>
      <c r="C21" s="4" t="s">
        <v>10</v>
      </c>
      <c r="D21" s="4" t="s">
        <v>11</v>
      </c>
      <c r="E21" s="39" t="s">
        <v>254</v>
      </c>
      <c r="F21" s="4" t="s">
        <v>140</v>
      </c>
    </row>
    <row r="22" spans="1:6" ht="25.5">
      <c r="A22" s="2" t="s">
        <v>19</v>
      </c>
      <c r="B22" s="6" t="s">
        <v>30</v>
      </c>
      <c r="C22" s="38" t="s">
        <v>119</v>
      </c>
      <c r="D22" s="2">
        <v>4</v>
      </c>
      <c r="E22" s="2">
        <v>33017.93</v>
      </c>
      <c r="F22" s="2" t="s">
        <v>144</v>
      </c>
    </row>
    <row r="23" spans="1:6" ht="12.75">
      <c r="A23" s="2">
        <v>2</v>
      </c>
      <c r="B23" s="1" t="s">
        <v>39</v>
      </c>
      <c r="C23" s="2" t="s">
        <v>22</v>
      </c>
      <c r="D23" s="2">
        <v>1.5</v>
      </c>
      <c r="E23" s="2">
        <v>2315.8</v>
      </c>
      <c r="F23" s="2" t="s">
        <v>150</v>
      </c>
    </row>
    <row r="24" spans="1:6" ht="12.75" customHeight="1">
      <c r="A24" s="2">
        <v>3</v>
      </c>
      <c r="B24" s="6" t="s">
        <v>27</v>
      </c>
      <c r="C24" s="2" t="s">
        <v>22</v>
      </c>
      <c r="D24" s="2">
        <v>356.81</v>
      </c>
      <c r="E24" s="2">
        <v>34441.73</v>
      </c>
      <c r="F24" s="2" t="s">
        <v>148</v>
      </c>
    </row>
    <row r="25" spans="1:6" ht="12.75">
      <c r="A25" s="2">
        <v>4</v>
      </c>
      <c r="B25" s="1" t="s">
        <v>35</v>
      </c>
      <c r="C25" s="2" t="s">
        <v>22</v>
      </c>
      <c r="D25" s="2">
        <v>140</v>
      </c>
      <c r="E25" s="2">
        <v>45757.48</v>
      </c>
      <c r="F25" s="2" t="s">
        <v>141</v>
      </c>
    </row>
    <row r="26" spans="1:6" ht="12.75">
      <c r="A26" s="1"/>
      <c r="B26" s="1" t="s">
        <v>23</v>
      </c>
      <c r="C26" s="1"/>
      <c r="D26" s="5">
        <v>0.1</v>
      </c>
      <c r="E26" s="35">
        <v>12836.99</v>
      </c>
      <c r="F26" s="2"/>
    </row>
    <row r="27" spans="1:6" ht="12.75">
      <c r="A27" s="1"/>
      <c r="B27" s="3" t="s">
        <v>24</v>
      </c>
      <c r="C27" s="3"/>
      <c r="D27" s="2"/>
      <c r="E27" s="4">
        <f>SUM(E22:E26)</f>
        <v>128369.93000000001</v>
      </c>
      <c r="F27" s="2"/>
    </row>
    <row r="30" spans="2:3" ht="17.25" customHeight="1">
      <c r="B30" s="12" t="s">
        <v>142</v>
      </c>
      <c r="C30" s="12"/>
    </row>
  </sheetData>
  <mergeCells count="2">
    <mergeCell ref="A18:F18"/>
    <mergeCell ref="A19:F19"/>
  </mergeCells>
  <printOptions horizontalCentered="1"/>
  <pageMargins left="0.7874015748031497" right="0.7874015748031497" top="0.1968503937007874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41"/>
  <sheetViews>
    <sheetView workbookViewId="0" topLeftCell="A19">
      <selection activeCell="A29" sqref="A29:E41"/>
    </sheetView>
  </sheetViews>
  <sheetFormatPr defaultColWidth="9.00390625" defaultRowHeight="12.75"/>
  <cols>
    <col min="1" max="1" width="6.625" style="0" customWidth="1"/>
    <col min="2" max="2" width="54.00390625" style="0" customWidth="1"/>
    <col min="3" max="3" width="20.375" style="0" customWidth="1"/>
    <col min="4" max="4" width="19.375" style="0" customWidth="1"/>
    <col min="5" max="5" width="30.875" style="0" customWidth="1"/>
  </cols>
  <sheetData>
    <row r="2" spans="1:5" ht="12.75">
      <c r="A2" s="149" t="s">
        <v>135</v>
      </c>
      <c r="B2" s="149"/>
      <c r="C2" s="149"/>
      <c r="D2" s="149"/>
      <c r="E2" s="149"/>
    </row>
    <row r="3" spans="1:5" ht="12.75">
      <c r="A3" s="149" t="s">
        <v>231</v>
      </c>
      <c r="B3" s="149"/>
      <c r="C3" s="149"/>
      <c r="D3" s="149"/>
      <c r="E3" s="149"/>
    </row>
    <row r="5" spans="1:5" ht="24.75" customHeight="1">
      <c r="A5" s="4" t="s">
        <v>137</v>
      </c>
      <c r="B5" s="4" t="s">
        <v>138</v>
      </c>
      <c r="C5" s="4" t="s">
        <v>11</v>
      </c>
      <c r="D5" s="4" t="s">
        <v>139</v>
      </c>
      <c r="E5" s="4" t="s">
        <v>140</v>
      </c>
    </row>
    <row r="6" spans="1:5" ht="12.75">
      <c r="A6" s="2" t="s">
        <v>19</v>
      </c>
      <c r="B6" s="1" t="s">
        <v>30</v>
      </c>
      <c r="C6" s="2">
        <v>20</v>
      </c>
      <c r="D6" s="2">
        <v>32566.05</v>
      </c>
      <c r="E6" s="2" t="s">
        <v>144</v>
      </c>
    </row>
    <row r="7" spans="1:5" ht="12.75">
      <c r="A7" s="2">
        <v>2</v>
      </c>
      <c r="B7" s="1" t="s">
        <v>232</v>
      </c>
      <c r="C7" s="2">
        <v>5.7</v>
      </c>
      <c r="D7" s="2">
        <v>1713.17</v>
      </c>
      <c r="E7" s="2" t="s">
        <v>144</v>
      </c>
    </row>
    <row r="8" spans="1:5" ht="12.75">
      <c r="A8" s="2">
        <v>3</v>
      </c>
      <c r="B8" s="1" t="s">
        <v>181</v>
      </c>
      <c r="C8" s="2">
        <v>20</v>
      </c>
      <c r="D8" s="2">
        <v>4964.26</v>
      </c>
      <c r="E8" s="2" t="s">
        <v>141</v>
      </c>
    </row>
    <row r="9" spans="1:5" ht="12.75">
      <c r="A9" s="1"/>
      <c r="B9" s="1" t="s">
        <v>23</v>
      </c>
      <c r="C9" s="5">
        <v>0.1</v>
      </c>
      <c r="D9" s="2">
        <v>4360.39</v>
      </c>
      <c r="E9" s="2"/>
    </row>
    <row r="10" spans="1:5" ht="12.75">
      <c r="A10" s="1"/>
      <c r="B10" s="3" t="s">
        <v>24</v>
      </c>
      <c r="C10" s="2"/>
      <c r="D10" s="4">
        <f>SUM(D6:D9)</f>
        <v>43603.87</v>
      </c>
      <c r="E10" s="2"/>
    </row>
    <row r="13" ht="12.75">
      <c r="B13" t="s">
        <v>142</v>
      </c>
    </row>
    <row r="16" spans="1:5" ht="12.75">
      <c r="A16" s="149" t="s">
        <v>135</v>
      </c>
      <c r="B16" s="149"/>
      <c r="C16" s="149"/>
      <c r="D16" s="149"/>
      <c r="E16" s="149"/>
    </row>
    <row r="17" spans="1:5" ht="12.75">
      <c r="A17" s="149" t="s">
        <v>233</v>
      </c>
      <c r="B17" s="149"/>
      <c r="C17" s="149"/>
      <c r="D17" s="149"/>
      <c r="E17" s="149"/>
    </row>
    <row r="19" spans="1:5" ht="31.5" customHeight="1">
      <c r="A19" s="4" t="s">
        <v>137</v>
      </c>
      <c r="B19" s="4" t="s">
        <v>138</v>
      </c>
      <c r="C19" s="4" t="s">
        <v>11</v>
      </c>
      <c r="D19" s="4" t="s">
        <v>139</v>
      </c>
      <c r="E19" s="4" t="s">
        <v>140</v>
      </c>
    </row>
    <row r="20" spans="1:5" ht="12.75">
      <c r="A20" s="2" t="s">
        <v>19</v>
      </c>
      <c r="B20" s="1" t="s">
        <v>35</v>
      </c>
      <c r="C20" s="2">
        <v>11.7</v>
      </c>
      <c r="D20" s="2">
        <v>2197.52</v>
      </c>
      <c r="E20" s="2" t="s">
        <v>141</v>
      </c>
    </row>
    <row r="21" spans="1:5" ht="12.75">
      <c r="A21" s="2"/>
      <c r="B21" s="1" t="s">
        <v>23</v>
      </c>
      <c r="C21" s="5">
        <v>0.1</v>
      </c>
      <c r="D21" s="2">
        <v>244.17</v>
      </c>
      <c r="E21" s="2"/>
    </row>
    <row r="22" spans="1:5" ht="12.75">
      <c r="A22" s="1"/>
      <c r="B22" s="3" t="s">
        <v>24</v>
      </c>
      <c r="C22" s="2"/>
      <c r="D22" s="4">
        <f>SUM(D20:D21)</f>
        <v>2441.69</v>
      </c>
      <c r="E22" s="2"/>
    </row>
    <row r="25" ht="12.75">
      <c r="B25" t="s">
        <v>142</v>
      </c>
    </row>
    <row r="29" spans="1:5" ht="12.75">
      <c r="A29" s="149" t="s">
        <v>135</v>
      </c>
      <c r="B29" s="149"/>
      <c r="C29" s="149"/>
      <c r="D29" s="149"/>
      <c r="E29" s="149"/>
    </row>
    <row r="30" spans="1:5" ht="12.75">
      <c r="A30" s="149" t="s">
        <v>234</v>
      </c>
      <c r="B30" s="149"/>
      <c r="C30" s="149"/>
      <c r="D30" s="149"/>
      <c r="E30" s="149"/>
    </row>
    <row r="32" spans="1:5" ht="28.5" customHeight="1">
      <c r="A32" s="4" t="s">
        <v>137</v>
      </c>
      <c r="B32" s="4" t="s">
        <v>138</v>
      </c>
      <c r="C32" s="4" t="s">
        <v>11</v>
      </c>
      <c r="D32" s="4" t="s">
        <v>139</v>
      </c>
      <c r="E32" s="4" t="s">
        <v>140</v>
      </c>
    </row>
    <row r="33" spans="1:5" ht="12.75">
      <c r="A33" s="2" t="s">
        <v>19</v>
      </c>
      <c r="B33" s="1" t="s">
        <v>30</v>
      </c>
      <c r="C33" s="2">
        <v>4</v>
      </c>
      <c r="D33" s="2">
        <v>33017.93</v>
      </c>
      <c r="E33" s="2" t="s">
        <v>144</v>
      </c>
    </row>
    <row r="34" spans="1:5" ht="12.75">
      <c r="A34" s="2">
        <v>2</v>
      </c>
      <c r="B34" s="1" t="s">
        <v>39</v>
      </c>
      <c r="C34" s="2">
        <v>1.5</v>
      </c>
      <c r="D34" s="2">
        <v>2315.8</v>
      </c>
      <c r="E34" s="2" t="s">
        <v>150</v>
      </c>
    </row>
    <row r="35" spans="1:5" ht="12.75">
      <c r="A35" s="2">
        <v>3</v>
      </c>
      <c r="B35" s="1" t="s">
        <v>27</v>
      </c>
      <c r="C35" s="2">
        <v>356.81</v>
      </c>
      <c r="D35" s="2">
        <v>34441.73</v>
      </c>
      <c r="E35" s="2" t="s">
        <v>148</v>
      </c>
    </row>
    <row r="36" spans="1:5" ht="12.75">
      <c r="A36" s="2">
        <v>4</v>
      </c>
      <c r="B36" s="1" t="s">
        <v>35</v>
      </c>
      <c r="C36" s="2">
        <v>140</v>
      </c>
      <c r="D36" s="2">
        <v>45757.48</v>
      </c>
      <c r="E36" s="2" t="s">
        <v>141</v>
      </c>
    </row>
    <row r="37" spans="1:5" ht="12.75">
      <c r="A37" s="1"/>
      <c r="B37" s="1" t="s">
        <v>23</v>
      </c>
      <c r="C37" s="5">
        <v>0.1</v>
      </c>
      <c r="D37" s="2">
        <v>12836.99</v>
      </c>
      <c r="E37" s="2"/>
    </row>
    <row r="38" spans="1:5" ht="12.75">
      <c r="A38" s="1"/>
      <c r="B38" s="3" t="s">
        <v>24</v>
      </c>
      <c r="C38" s="2"/>
      <c r="D38" s="4">
        <f>SUM(D33:D37)</f>
        <v>128369.93000000001</v>
      </c>
      <c r="E38" s="2"/>
    </row>
    <row r="41" ht="12.75">
      <c r="B41" t="s">
        <v>142</v>
      </c>
    </row>
  </sheetData>
  <mergeCells count="6">
    <mergeCell ref="A29:E29"/>
    <mergeCell ref="A30:E30"/>
    <mergeCell ref="A2:E2"/>
    <mergeCell ref="A3:E3"/>
    <mergeCell ref="A16:E16"/>
    <mergeCell ref="A17:E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3">
      <selection activeCell="C23" sqref="C23:D25"/>
    </sheetView>
  </sheetViews>
  <sheetFormatPr defaultColWidth="9.00390625" defaultRowHeight="12.75"/>
  <cols>
    <col min="1" max="1" width="6.75390625" style="0" customWidth="1"/>
    <col min="2" max="2" width="58.875" style="0" customWidth="1"/>
    <col min="3" max="3" width="20.125" style="0" customWidth="1"/>
    <col min="4" max="4" width="20.625" style="0" customWidth="1"/>
    <col min="5" max="5" width="23.875" style="0" customWidth="1"/>
  </cols>
  <sheetData>
    <row r="2" spans="1:5" ht="12.75">
      <c r="A2" s="149" t="s">
        <v>135</v>
      </c>
      <c r="B2" s="149"/>
      <c r="C2" s="149"/>
      <c r="D2" s="149"/>
      <c r="E2" s="149"/>
    </row>
    <row r="3" spans="1:5" ht="12.75">
      <c r="A3" s="149" t="s">
        <v>235</v>
      </c>
      <c r="B3" s="149"/>
      <c r="C3" s="149"/>
      <c r="D3" s="149"/>
      <c r="E3" s="149"/>
    </row>
    <row r="5" spans="1:5" ht="25.5" customHeight="1">
      <c r="A5" s="4" t="s">
        <v>137</v>
      </c>
      <c r="B5" s="4" t="s">
        <v>138</v>
      </c>
      <c r="C5" s="4" t="s">
        <v>11</v>
      </c>
      <c r="D5" s="4" t="s">
        <v>139</v>
      </c>
      <c r="E5" s="4" t="s">
        <v>140</v>
      </c>
    </row>
    <row r="6" spans="1:5" ht="12.75">
      <c r="A6" s="2" t="s">
        <v>19</v>
      </c>
      <c r="B6" s="1" t="s">
        <v>30</v>
      </c>
      <c r="C6" s="2">
        <v>38</v>
      </c>
      <c r="D6" s="2">
        <v>47968.73</v>
      </c>
      <c r="E6" s="2" t="s">
        <v>144</v>
      </c>
    </row>
    <row r="7" spans="1:5" ht="12.75">
      <c r="A7" s="2">
        <v>2</v>
      </c>
      <c r="B7" s="1" t="s">
        <v>236</v>
      </c>
      <c r="C7" s="2">
        <v>2</v>
      </c>
      <c r="D7" s="2">
        <v>2951.25</v>
      </c>
      <c r="E7" s="2" t="s">
        <v>150</v>
      </c>
    </row>
    <row r="8" spans="1:5" ht="12.75">
      <c r="A8" s="2">
        <v>3</v>
      </c>
      <c r="B8" s="1" t="s">
        <v>131</v>
      </c>
      <c r="C8" s="2">
        <v>6</v>
      </c>
      <c r="D8" s="2">
        <v>23626.58</v>
      </c>
      <c r="E8" s="2" t="s">
        <v>141</v>
      </c>
    </row>
    <row r="9" spans="1:5" ht="12.75">
      <c r="A9" s="2">
        <v>4</v>
      </c>
      <c r="B9" s="1" t="s">
        <v>112</v>
      </c>
      <c r="C9" s="2">
        <v>4</v>
      </c>
      <c r="D9" s="2">
        <v>67316.24</v>
      </c>
      <c r="E9" s="2" t="s">
        <v>141</v>
      </c>
    </row>
    <row r="10" spans="1:5" ht="12.75">
      <c r="A10" s="1"/>
      <c r="B10" s="1" t="s">
        <v>23</v>
      </c>
      <c r="C10" s="5">
        <v>0.1</v>
      </c>
      <c r="D10" s="2">
        <v>15762.53</v>
      </c>
      <c r="E10" s="2"/>
    </row>
    <row r="11" spans="1:5" ht="12.75">
      <c r="A11" s="1"/>
      <c r="B11" s="3" t="s">
        <v>24</v>
      </c>
      <c r="C11" s="1"/>
      <c r="D11" s="4">
        <f>SUM(D6:D10)</f>
        <v>157625.33</v>
      </c>
      <c r="E11" s="1"/>
    </row>
    <row r="14" ht="12.75">
      <c r="B14" t="s">
        <v>142</v>
      </c>
    </row>
    <row r="18" spans="1:5" ht="12.75">
      <c r="A18" s="149" t="s">
        <v>135</v>
      </c>
      <c r="B18" s="149"/>
      <c r="C18" s="149"/>
      <c r="D18" s="149"/>
      <c r="E18" s="149"/>
    </row>
    <row r="19" spans="1:5" ht="12.75">
      <c r="A19" s="149" t="s">
        <v>237</v>
      </c>
      <c r="B19" s="149"/>
      <c r="C19" s="149"/>
      <c r="D19" s="149"/>
      <c r="E19" s="149"/>
    </row>
    <row r="22" spans="1:5" ht="31.5" customHeight="1">
      <c r="A22" s="4" t="s">
        <v>137</v>
      </c>
      <c r="B22" s="4" t="s">
        <v>138</v>
      </c>
      <c r="C22" s="4" t="s">
        <v>11</v>
      </c>
      <c r="D22" s="4" t="s">
        <v>139</v>
      </c>
      <c r="E22" s="4" t="s">
        <v>140</v>
      </c>
    </row>
    <row r="23" spans="1:5" ht="15.75">
      <c r="A23" s="2" t="s">
        <v>19</v>
      </c>
      <c r="B23" s="33" t="s">
        <v>247</v>
      </c>
      <c r="C23" s="2">
        <v>2</v>
      </c>
      <c r="D23" s="2">
        <v>7217.85</v>
      </c>
      <c r="E23" s="2" t="s">
        <v>144</v>
      </c>
    </row>
    <row r="24" spans="1:5" ht="15.75">
      <c r="A24" s="2" t="s">
        <v>25</v>
      </c>
      <c r="B24" s="34" t="s">
        <v>51</v>
      </c>
      <c r="C24" s="2">
        <v>52</v>
      </c>
      <c r="D24" s="2">
        <v>22986.06</v>
      </c>
      <c r="E24" s="2" t="s">
        <v>144</v>
      </c>
    </row>
    <row r="25" spans="1:5" ht="12.75">
      <c r="A25" s="2">
        <v>3</v>
      </c>
      <c r="B25" s="1" t="s">
        <v>60</v>
      </c>
      <c r="C25" s="2">
        <v>45.2</v>
      </c>
      <c r="D25" s="2">
        <v>15514.73</v>
      </c>
      <c r="E25" s="2" t="s">
        <v>144</v>
      </c>
    </row>
    <row r="26" spans="1:5" ht="12.75">
      <c r="A26" s="1"/>
      <c r="B26" s="1" t="s">
        <v>145</v>
      </c>
      <c r="C26" s="5">
        <v>0.1</v>
      </c>
      <c r="D26" s="35">
        <v>5079.85</v>
      </c>
      <c r="E26" s="2"/>
    </row>
    <row r="27" spans="1:5" ht="12.75">
      <c r="A27" s="1"/>
      <c r="B27" s="3" t="s">
        <v>24</v>
      </c>
      <c r="C27" s="2"/>
      <c r="D27" s="4">
        <f>SUM(D23:D26)</f>
        <v>50798.49</v>
      </c>
      <c r="E27" s="2"/>
    </row>
    <row r="30" ht="12.75">
      <c r="B30" t="s">
        <v>142</v>
      </c>
    </row>
  </sheetData>
  <mergeCells count="4">
    <mergeCell ref="A2:E2"/>
    <mergeCell ref="A3:E3"/>
    <mergeCell ref="A18:E18"/>
    <mergeCell ref="A19:E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3"/>
  <sheetViews>
    <sheetView tabSelected="1" workbookViewId="0" topLeftCell="A1">
      <selection activeCell="A7" sqref="A7:J7"/>
    </sheetView>
  </sheetViews>
  <sheetFormatPr defaultColWidth="9.00390625" defaultRowHeight="12.75"/>
  <cols>
    <col min="1" max="1" width="3.375" style="0" customWidth="1"/>
    <col min="2" max="2" width="15.125" style="0" customWidth="1"/>
    <col min="3" max="3" width="50.375" style="0" customWidth="1"/>
    <col min="4" max="5" width="6.00390625" style="0" customWidth="1"/>
    <col min="6" max="6" width="10.375" style="0" customWidth="1"/>
    <col min="7" max="7" width="8.625" style="0" customWidth="1"/>
    <col min="8" max="8" width="9.875" style="0" customWidth="1"/>
    <col min="9" max="9" width="10.125" style="0" customWidth="1"/>
    <col min="10" max="10" width="10.00390625" style="0" customWidth="1"/>
  </cols>
  <sheetData>
    <row r="1" spans="1:7" ht="12.75">
      <c r="A1" s="149" t="s">
        <v>252</v>
      </c>
      <c r="B1" s="149"/>
      <c r="G1" s="12" t="s">
        <v>0</v>
      </c>
    </row>
    <row r="2" spans="1:7" ht="12.75">
      <c r="A2" t="s">
        <v>253</v>
      </c>
      <c r="G2" t="s">
        <v>1</v>
      </c>
    </row>
    <row r="3" spans="2:7" ht="12.75">
      <c r="B3" t="s">
        <v>341</v>
      </c>
      <c r="G3" t="s">
        <v>2</v>
      </c>
    </row>
    <row r="4" ht="12.75">
      <c r="G4" t="s">
        <v>3</v>
      </c>
    </row>
    <row r="5" spans="1:10" ht="12.75">
      <c r="A5" s="152" t="s">
        <v>4</v>
      </c>
      <c r="B5" s="152"/>
      <c r="C5" s="152"/>
      <c r="D5" s="152"/>
      <c r="E5" s="152"/>
      <c r="F5" s="152"/>
      <c r="G5" s="152"/>
      <c r="H5" s="152"/>
      <c r="I5" s="152"/>
      <c r="J5" s="152"/>
    </row>
    <row r="6" spans="1:10" ht="12.75">
      <c r="A6" s="152" t="s">
        <v>5</v>
      </c>
      <c r="B6" s="152"/>
      <c r="C6" s="152"/>
      <c r="D6" s="152"/>
      <c r="E6" s="152"/>
      <c r="F6" s="152"/>
      <c r="G6" s="152"/>
      <c r="H6" s="152"/>
      <c r="I6" s="152"/>
      <c r="J6" s="152"/>
    </row>
    <row r="7" spans="1:10" ht="12.75">
      <c r="A7" s="152" t="s">
        <v>238</v>
      </c>
      <c r="B7" s="152"/>
      <c r="C7" s="152"/>
      <c r="D7" s="152"/>
      <c r="E7" s="152"/>
      <c r="F7" s="152"/>
      <c r="G7" s="152"/>
      <c r="H7" s="152"/>
      <c r="I7" s="152"/>
      <c r="J7" s="152"/>
    </row>
    <row r="8" spans="1:10" ht="12.75">
      <c r="A8" s="149" t="s">
        <v>6</v>
      </c>
      <c r="B8" s="149"/>
      <c r="C8" s="149"/>
      <c r="D8" s="149"/>
      <c r="E8" s="149"/>
      <c r="F8" s="149"/>
      <c r="G8" s="149"/>
      <c r="H8" s="149"/>
      <c r="I8" s="149"/>
      <c r="J8" s="149"/>
    </row>
    <row r="9" ht="12.75">
      <c r="J9" t="s">
        <v>7</v>
      </c>
    </row>
    <row r="10" spans="1:10" ht="12.75">
      <c r="A10" s="164" t="s">
        <v>8</v>
      </c>
      <c r="B10" s="165" t="s">
        <v>263</v>
      </c>
      <c r="C10" s="165" t="s">
        <v>9</v>
      </c>
      <c r="D10" s="164" t="s">
        <v>10</v>
      </c>
      <c r="E10" s="164" t="s">
        <v>11</v>
      </c>
      <c r="F10" s="164" t="s">
        <v>12</v>
      </c>
      <c r="G10" s="165" t="s">
        <v>13</v>
      </c>
      <c r="H10" s="165"/>
      <c r="I10" s="165"/>
      <c r="J10" s="165"/>
    </row>
    <row r="11" spans="1:10" ht="12" customHeight="1">
      <c r="A11" s="164"/>
      <c r="B11" s="165"/>
      <c r="C11" s="165"/>
      <c r="D11" s="164"/>
      <c r="E11" s="164"/>
      <c r="F11" s="164"/>
      <c r="G11" s="8" t="s">
        <v>14</v>
      </c>
      <c r="H11" s="8" t="s">
        <v>15</v>
      </c>
      <c r="I11" s="8" t="s">
        <v>16</v>
      </c>
      <c r="J11" s="8" t="s">
        <v>17</v>
      </c>
    </row>
    <row r="12" spans="1:10" ht="12.75">
      <c r="A12" s="166" t="s">
        <v>18</v>
      </c>
      <c r="B12" s="166"/>
      <c r="C12" s="166"/>
      <c r="D12" s="166"/>
      <c r="E12" s="166"/>
      <c r="F12" s="166"/>
      <c r="G12" s="7"/>
      <c r="H12" s="7"/>
      <c r="I12" s="7"/>
      <c r="J12" s="7"/>
    </row>
    <row r="13" spans="1:10" ht="12" customHeight="1">
      <c r="A13" s="147" t="s">
        <v>19</v>
      </c>
      <c r="B13" s="148" t="s">
        <v>20</v>
      </c>
      <c r="C13" s="7" t="s">
        <v>21</v>
      </c>
      <c r="D13" s="8" t="s">
        <v>22</v>
      </c>
      <c r="E13" s="8">
        <v>140</v>
      </c>
      <c r="F13" s="16">
        <v>60393.99</v>
      </c>
      <c r="G13" s="16"/>
      <c r="H13" s="16"/>
      <c r="I13" s="16">
        <f>F13</f>
        <v>60393.99</v>
      </c>
      <c r="J13" s="16"/>
    </row>
    <row r="14" spans="1:10" ht="12.75">
      <c r="A14" s="147"/>
      <c r="B14" s="148"/>
      <c r="C14" s="7" t="s">
        <v>177</v>
      </c>
      <c r="D14" s="8"/>
      <c r="E14" s="8"/>
      <c r="F14" s="15">
        <f>F13</f>
        <v>60393.99</v>
      </c>
      <c r="G14" s="15">
        <f>G13</f>
        <v>0</v>
      </c>
      <c r="H14" s="15">
        <f>H13</f>
        <v>0</v>
      </c>
      <c r="I14" s="15">
        <f>I13</f>
        <v>60393.99</v>
      </c>
      <c r="J14" s="15">
        <f>J13</f>
        <v>0</v>
      </c>
    </row>
    <row r="15" spans="1:10" ht="12.75">
      <c r="A15" s="147"/>
      <c r="B15" s="148"/>
      <c r="C15" s="7" t="s">
        <v>133</v>
      </c>
      <c r="D15" s="8"/>
      <c r="E15" s="8"/>
      <c r="F15" s="17">
        <v>6710.44</v>
      </c>
      <c r="G15" s="16"/>
      <c r="H15" s="16">
        <f>F15/3</f>
        <v>2236.813333333333</v>
      </c>
      <c r="I15" s="16">
        <f>H15</f>
        <v>2236.813333333333</v>
      </c>
      <c r="J15" s="16">
        <f>I15</f>
        <v>2236.813333333333</v>
      </c>
    </row>
    <row r="16" spans="1:10" ht="12.75">
      <c r="A16" s="147"/>
      <c r="B16" s="148"/>
      <c r="C16" s="10" t="s">
        <v>24</v>
      </c>
      <c r="D16" s="8"/>
      <c r="E16" s="8"/>
      <c r="F16" s="15">
        <f>F14+F15</f>
        <v>67104.43</v>
      </c>
      <c r="G16" s="15">
        <f>SUM(G13:G15)</f>
        <v>0</v>
      </c>
      <c r="H16" s="15">
        <f>SUM(H13:H15)</f>
        <v>2236.813333333333</v>
      </c>
      <c r="I16" s="62">
        <f>I14+I15</f>
        <v>62630.80333333333</v>
      </c>
      <c r="J16" s="15">
        <f>SUM(J13:J15)</f>
        <v>2236.813333333333</v>
      </c>
    </row>
    <row r="17" spans="1:10" ht="12.75">
      <c r="A17" s="147" t="s">
        <v>25</v>
      </c>
      <c r="B17" s="148" t="s">
        <v>26</v>
      </c>
      <c r="C17" s="7" t="s">
        <v>331</v>
      </c>
      <c r="D17" s="8" t="s">
        <v>22</v>
      </c>
      <c r="E17" s="8">
        <v>2130.24</v>
      </c>
      <c r="F17" s="16">
        <v>197989.01</v>
      </c>
      <c r="G17" s="16"/>
      <c r="H17" s="16"/>
      <c r="I17" s="16"/>
      <c r="J17" s="16">
        <f>F17</f>
        <v>197989.01</v>
      </c>
    </row>
    <row r="18" spans="1:10" ht="12.75">
      <c r="A18" s="147"/>
      <c r="B18" s="148"/>
      <c r="C18" s="7" t="s">
        <v>177</v>
      </c>
      <c r="D18" s="8"/>
      <c r="E18" s="8"/>
      <c r="F18" s="15">
        <f>SUM(F17)</f>
        <v>197989.01</v>
      </c>
      <c r="G18" s="15">
        <f>SUM(G17)</f>
        <v>0</v>
      </c>
      <c r="H18" s="15">
        <f>SUM(H17)</f>
        <v>0</v>
      </c>
      <c r="I18" s="15">
        <f>SUM(I17)</f>
        <v>0</v>
      </c>
      <c r="J18" s="15">
        <f>SUM(J17)</f>
        <v>197989.01</v>
      </c>
    </row>
    <row r="19" spans="1:10" ht="12.75">
      <c r="A19" s="147"/>
      <c r="B19" s="148"/>
      <c r="C19" s="7" t="s">
        <v>133</v>
      </c>
      <c r="D19" s="8"/>
      <c r="E19" s="8"/>
      <c r="F19" s="17">
        <v>21998.78</v>
      </c>
      <c r="G19" s="16"/>
      <c r="H19" s="16">
        <f>F19/3</f>
        <v>7332.926666666666</v>
      </c>
      <c r="I19" s="16">
        <v>7332.93</v>
      </c>
      <c r="J19" s="16">
        <v>7332.92</v>
      </c>
    </row>
    <row r="20" spans="1:10" ht="12.75">
      <c r="A20" s="147"/>
      <c r="B20" s="148"/>
      <c r="C20" s="10" t="s">
        <v>24</v>
      </c>
      <c r="D20" s="11"/>
      <c r="E20" s="11"/>
      <c r="F20" s="15">
        <f>F18+F19</f>
        <v>219987.79</v>
      </c>
      <c r="G20" s="15">
        <f>G18+G19</f>
        <v>0</v>
      </c>
      <c r="H20" s="15">
        <f>H18+H19</f>
        <v>7332.926666666666</v>
      </c>
      <c r="I20" s="15">
        <f>I18+I19</f>
        <v>7332.93</v>
      </c>
      <c r="J20" s="15">
        <f>J18+J19</f>
        <v>205321.93000000002</v>
      </c>
    </row>
    <row r="21" spans="1:10" ht="20.25" customHeight="1">
      <c r="A21" s="147">
        <v>3</v>
      </c>
      <c r="B21" s="148" t="s">
        <v>29</v>
      </c>
      <c r="C21" s="13" t="s">
        <v>30</v>
      </c>
      <c r="D21" s="8" t="s">
        <v>31</v>
      </c>
      <c r="E21" s="8">
        <v>5</v>
      </c>
      <c r="F21" s="16">
        <v>46427.5</v>
      </c>
      <c r="G21" s="16"/>
      <c r="H21" s="16">
        <f>F21</f>
        <v>46427.5</v>
      </c>
      <c r="I21" s="16"/>
      <c r="J21" s="16"/>
    </row>
    <row r="22" spans="1:10" ht="20.25" customHeight="1">
      <c r="A22" s="147"/>
      <c r="B22" s="151"/>
      <c r="C22" s="13" t="s">
        <v>32</v>
      </c>
      <c r="D22" s="8" t="s">
        <v>31</v>
      </c>
      <c r="E22" s="8">
        <v>12</v>
      </c>
      <c r="F22" s="16">
        <v>4570.95</v>
      </c>
      <c r="G22" s="16">
        <f>F22</f>
        <v>4570.95</v>
      </c>
      <c r="H22" s="16"/>
      <c r="I22" s="16"/>
      <c r="J22" s="16"/>
    </row>
    <row r="23" spans="1:10" ht="21" customHeight="1">
      <c r="A23" s="150"/>
      <c r="B23" s="151"/>
      <c r="C23" s="13" t="s">
        <v>33</v>
      </c>
      <c r="D23" s="8" t="s">
        <v>34</v>
      </c>
      <c r="E23" s="8">
        <v>11.2</v>
      </c>
      <c r="F23" s="16">
        <v>1432.59</v>
      </c>
      <c r="G23" s="16">
        <f>F23</f>
        <v>1432.59</v>
      </c>
      <c r="H23" s="16"/>
      <c r="I23" s="16"/>
      <c r="J23" s="16"/>
    </row>
    <row r="24" spans="1:10" ht="12.75">
      <c r="A24" s="147"/>
      <c r="B24" s="151"/>
      <c r="C24" s="7" t="s">
        <v>35</v>
      </c>
      <c r="D24" s="8" t="s">
        <v>22</v>
      </c>
      <c r="E24" s="8">
        <v>140</v>
      </c>
      <c r="F24" s="16">
        <v>45772.04</v>
      </c>
      <c r="G24" s="16"/>
      <c r="H24" s="16"/>
      <c r="I24" s="16">
        <f>F24</f>
        <v>45772.04</v>
      </c>
      <c r="J24" s="16"/>
    </row>
    <row r="25" spans="1:10" ht="12.75">
      <c r="A25" s="147"/>
      <c r="B25" s="151"/>
      <c r="C25" s="7" t="s">
        <v>177</v>
      </c>
      <c r="D25" s="8"/>
      <c r="E25" s="8"/>
      <c r="F25" s="15">
        <f>SUM(F21:F24)</f>
        <v>98203.07999999999</v>
      </c>
      <c r="G25" s="15">
        <f>SUM(G21:G24)</f>
        <v>6003.54</v>
      </c>
      <c r="H25" s="15">
        <f>SUM(H21:H24)</f>
        <v>46427.5</v>
      </c>
      <c r="I25" s="15">
        <f>SUM(I21:I24)</f>
        <v>45772.04</v>
      </c>
      <c r="J25" s="15">
        <f>SUM(J21:J24)</f>
        <v>0</v>
      </c>
    </row>
    <row r="26" spans="1:10" ht="12.75">
      <c r="A26" s="147"/>
      <c r="B26" s="151"/>
      <c r="C26" s="7" t="s">
        <v>133</v>
      </c>
      <c r="D26" s="8"/>
      <c r="E26" s="8"/>
      <c r="F26" s="17">
        <v>10911.45</v>
      </c>
      <c r="G26" s="16"/>
      <c r="H26" s="16">
        <v>3637.15</v>
      </c>
      <c r="I26" s="16">
        <v>3637.15</v>
      </c>
      <c r="J26" s="16">
        <v>3637.15</v>
      </c>
    </row>
    <row r="27" spans="1:10" ht="12.75">
      <c r="A27" s="147"/>
      <c r="B27" s="151"/>
      <c r="C27" s="10" t="s">
        <v>24</v>
      </c>
      <c r="D27" s="8"/>
      <c r="E27" s="11"/>
      <c r="F27" s="15">
        <f>F25+F26</f>
        <v>109114.52999999998</v>
      </c>
      <c r="G27" s="15">
        <f>G25+G26</f>
        <v>6003.54</v>
      </c>
      <c r="H27" s="15">
        <f>H25+H26</f>
        <v>50064.65</v>
      </c>
      <c r="I27" s="15">
        <f>I25+I26</f>
        <v>49409.19</v>
      </c>
      <c r="J27" s="15">
        <f>J25+J26</f>
        <v>3637.15</v>
      </c>
    </row>
    <row r="28" spans="1:10" ht="21" customHeight="1">
      <c r="A28" s="147" t="s">
        <v>36</v>
      </c>
      <c r="B28" s="148" t="s">
        <v>37</v>
      </c>
      <c r="C28" s="13" t="s">
        <v>30</v>
      </c>
      <c r="D28" s="8" t="s">
        <v>31</v>
      </c>
      <c r="E28" s="8">
        <v>64</v>
      </c>
      <c r="F28" s="16">
        <v>145794.19</v>
      </c>
      <c r="G28" s="16"/>
      <c r="H28" s="16"/>
      <c r="I28" s="16">
        <f>F28</f>
        <v>145794.19</v>
      </c>
      <c r="J28" s="16"/>
    </row>
    <row r="29" spans="1:10" ht="20.25" customHeight="1">
      <c r="A29" s="147"/>
      <c r="B29" s="148"/>
      <c r="C29" s="13" t="s">
        <v>38</v>
      </c>
      <c r="D29" s="8" t="s">
        <v>31</v>
      </c>
      <c r="E29" s="8">
        <v>3</v>
      </c>
      <c r="F29" s="16">
        <v>4418.2</v>
      </c>
      <c r="G29" s="16">
        <f>F29</f>
        <v>4418.2</v>
      </c>
      <c r="H29" s="16"/>
      <c r="I29" s="16"/>
      <c r="J29" s="16"/>
    </row>
    <row r="30" spans="1:10" ht="12.75">
      <c r="A30" s="147"/>
      <c r="B30" s="148"/>
      <c r="C30" s="7" t="s">
        <v>39</v>
      </c>
      <c r="D30" s="8" t="s">
        <v>22</v>
      </c>
      <c r="E30" s="8">
        <v>1.5</v>
      </c>
      <c r="F30" s="16">
        <v>2685.65</v>
      </c>
      <c r="G30" s="16">
        <f>F30</f>
        <v>2685.65</v>
      </c>
      <c r="H30" s="16"/>
      <c r="I30" s="16"/>
      <c r="J30" s="16"/>
    </row>
    <row r="31" spans="1:10" ht="12.75">
      <c r="A31" s="147"/>
      <c r="B31" s="148"/>
      <c r="C31" s="7" t="s">
        <v>35</v>
      </c>
      <c r="D31" s="8" t="s">
        <v>22</v>
      </c>
      <c r="E31" s="8">
        <v>304</v>
      </c>
      <c r="F31" s="16">
        <v>178883.86</v>
      </c>
      <c r="G31" s="16"/>
      <c r="H31" s="16">
        <f>F31</f>
        <v>178883.86</v>
      </c>
      <c r="I31" s="16"/>
      <c r="J31" s="16"/>
    </row>
    <row r="32" spans="1:10" ht="12.75">
      <c r="A32" s="147"/>
      <c r="B32" s="148"/>
      <c r="C32" s="7" t="s">
        <v>177</v>
      </c>
      <c r="D32" s="8"/>
      <c r="E32" s="8"/>
      <c r="F32" s="15">
        <f>SUM(F28:F31)</f>
        <v>331781.9</v>
      </c>
      <c r="G32" s="15">
        <f>SUM(G28:G31)</f>
        <v>7103.85</v>
      </c>
      <c r="H32" s="15">
        <f>SUM(H28:H31)</f>
        <v>178883.86</v>
      </c>
      <c r="I32" s="15">
        <f>SUM(I28:I31)</f>
        <v>145794.19</v>
      </c>
      <c r="J32" s="15">
        <f>SUM(J28:J31)</f>
        <v>0</v>
      </c>
    </row>
    <row r="33" spans="1:10" ht="12.75">
      <c r="A33" s="147"/>
      <c r="B33" s="148"/>
      <c r="C33" s="7" t="s">
        <v>133</v>
      </c>
      <c r="D33" s="8"/>
      <c r="E33" s="8"/>
      <c r="F33" s="17">
        <v>36864.66</v>
      </c>
      <c r="G33" s="16"/>
      <c r="H33" s="16">
        <v>12288.22</v>
      </c>
      <c r="I33" s="16">
        <v>12288.22</v>
      </c>
      <c r="J33" s="16">
        <v>12288.22</v>
      </c>
    </row>
    <row r="34" spans="1:10" ht="12.75">
      <c r="A34" s="147"/>
      <c r="B34" s="148"/>
      <c r="C34" s="10" t="s">
        <v>24</v>
      </c>
      <c r="D34" s="8"/>
      <c r="E34" s="8"/>
      <c r="F34" s="15">
        <f>F32+F33</f>
        <v>368646.56000000006</v>
      </c>
      <c r="G34" s="15">
        <f>G32+G33</f>
        <v>7103.85</v>
      </c>
      <c r="H34" s="15">
        <f>H32+H33</f>
        <v>191172.08</v>
      </c>
      <c r="I34" s="15">
        <f>I32+I33</f>
        <v>158082.41</v>
      </c>
      <c r="J34" s="15">
        <f>J32+J33</f>
        <v>12288.22</v>
      </c>
    </row>
    <row r="35" spans="1:10" ht="12.75">
      <c r="A35" s="147" t="s">
        <v>40</v>
      </c>
      <c r="B35" s="148" t="s">
        <v>41</v>
      </c>
      <c r="C35" s="7" t="s">
        <v>42</v>
      </c>
      <c r="D35" s="8" t="s">
        <v>22</v>
      </c>
      <c r="E35" s="8">
        <v>1700.1</v>
      </c>
      <c r="F35" s="16">
        <v>161721.22</v>
      </c>
      <c r="G35" s="16">
        <f>F35</f>
        <v>161721.22</v>
      </c>
      <c r="H35" s="16"/>
      <c r="I35" s="16"/>
      <c r="J35" s="16"/>
    </row>
    <row r="36" spans="1:10" ht="12.75">
      <c r="A36" s="147"/>
      <c r="B36" s="148"/>
      <c r="C36" s="7" t="s">
        <v>43</v>
      </c>
      <c r="D36" s="8" t="s">
        <v>22</v>
      </c>
      <c r="E36" s="8">
        <v>1017.7</v>
      </c>
      <c r="F36" s="16">
        <v>91888.97</v>
      </c>
      <c r="G36" s="16"/>
      <c r="H36" s="16">
        <f>F36</f>
        <v>91888.97</v>
      </c>
      <c r="I36" s="16"/>
      <c r="J36" s="16"/>
    </row>
    <row r="37" spans="1:10" ht="12.75">
      <c r="A37" s="147"/>
      <c r="B37" s="148"/>
      <c r="C37" s="7" t="s">
        <v>44</v>
      </c>
      <c r="D37" s="8" t="s">
        <v>22</v>
      </c>
      <c r="E37" s="8">
        <v>1958.29</v>
      </c>
      <c r="F37" s="16">
        <v>168802.61</v>
      </c>
      <c r="G37" s="16"/>
      <c r="H37" s="16"/>
      <c r="I37" s="16">
        <f>F37</f>
        <v>168802.61</v>
      </c>
      <c r="J37" s="16"/>
    </row>
    <row r="38" spans="1:10" ht="22.5">
      <c r="A38" s="147"/>
      <c r="B38" s="148"/>
      <c r="C38" s="13" t="s">
        <v>239</v>
      </c>
      <c r="D38" s="8" t="s">
        <v>31</v>
      </c>
      <c r="E38" s="8">
        <v>20</v>
      </c>
      <c r="F38" s="16">
        <v>42241.28</v>
      </c>
      <c r="G38" s="16"/>
      <c r="H38" s="16"/>
      <c r="I38" s="16">
        <f>F38</f>
        <v>42241.28</v>
      </c>
      <c r="J38" s="16"/>
    </row>
    <row r="39" spans="1:10" ht="12.75">
      <c r="A39" s="147"/>
      <c r="B39" s="148"/>
      <c r="C39" s="7" t="s">
        <v>177</v>
      </c>
      <c r="D39" s="8"/>
      <c r="E39" s="8"/>
      <c r="F39" s="15">
        <f>SUM(F35:F38)</f>
        <v>464654.07999999996</v>
      </c>
      <c r="G39" s="15">
        <f>SUM(G35:G38)</f>
        <v>161721.22</v>
      </c>
      <c r="H39" s="15">
        <f>SUM(H35:H38)</f>
        <v>91888.97</v>
      </c>
      <c r="I39" s="15">
        <f>SUM(I35:I38)</f>
        <v>211043.88999999998</v>
      </c>
      <c r="J39" s="15">
        <f>SUM(J35:J38)</f>
        <v>0</v>
      </c>
    </row>
    <row r="40" spans="1:10" ht="12.75">
      <c r="A40" s="147"/>
      <c r="B40" s="148"/>
      <c r="C40" s="7" t="s">
        <v>133</v>
      </c>
      <c r="D40" s="8"/>
      <c r="E40" s="8"/>
      <c r="F40" s="17">
        <v>63361.92</v>
      </c>
      <c r="G40" s="17"/>
      <c r="H40" s="17">
        <f>F40/3</f>
        <v>21120.64</v>
      </c>
      <c r="I40" s="17">
        <v>21120.64</v>
      </c>
      <c r="J40" s="17">
        <v>21120.64</v>
      </c>
    </row>
    <row r="41" spans="1:10" ht="12.75">
      <c r="A41" s="147"/>
      <c r="B41" s="148"/>
      <c r="C41" s="10" t="s">
        <v>24</v>
      </c>
      <c r="D41" s="8"/>
      <c r="E41" s="8"/>
      <c r="F41" s="61">
        <f>F39+F40</f>
        <v>528016</v>
      </c>
      <c r="G41" s="61">
        <f>G39+G40</f>
        <v>161721.22</v>
      </c>
      <c r="H41" s="61">
        <f>H39+H40</f>
        <v>113009.61</v>
      </c>
      <c r="I41" s="61">
        <f>I39+I40</f>
        <v>232164.52999999997</v>
      </c>
      <c r="J41" s="61">
        <f>J39+J40</f>
        <v>21120.64</v>
      </c>
    </row>
    <row r="42" spans="1:10" ht="21.75" customHeight="1">
      <c r="A42" s="147" t="s">
        <v>46</v>
      </c>
      <c r="B42" s="148" t="s">
        <v>47</v>
      </c>
      <c r="C42" s="13" t="s">
        <v>30</v>
      </c>
      <c r="D42" s="8" t="s">
        <v>31</v>
      </c>
      <c r="E42" s="8">
        <v>5</v>
      </c>
      <c r="F42" s="16">
        <v>2917.22</v>
      </c>
      <c r="G42" s="16">
        <f>F42</f>
        <v>2917.22</v>
      </c>
      <c r="H42" s="16"/>
      <c r="I42" s="16"/>
      <c r="J42" s="16"/>
    </row>
    <row r="43" spans="1:10" ht="21" customHeight="1">
      <c r="A43" s="147"/>
      <c r="B43" s="148"/>
      <c r="C43" s="13" t="s">
        <v>32</v>
      </c>
      <c r="D43" s="8" t="s">
        <v>31</v>
      </c>
      <c r="E43" s="8">
        <v>193</v>
      </c>
      <c r="F43" s="16">
        <v>87175.75</v>
      </c>
      <c r="G43" s="16"/>
      <c r="H43" s="16">
        <f>F43</f>
        <v>87175.75</v>
      </c>
      <c r="I43" s="16"/>
      <c r="J43" s="16"/>
    </row>
    <row r="44" spans="1:10" ht="21" customHeight="1">
      <c r="A44" s="147"/>
      <c r="B44" s="148"/>
      <c r="C44" s="13" t="s">
        <v>33</v>
      </c>
      <c r="D44" s="8" t="s">
        <v>34</v>
      </c>
      <c r="E44" s="8">
        <v>97.5</v>
      </c>
      <c r="F44" s="16">
        <v>29620.21</v>
      </c>
      <c r="G44" s="16"/>
      <c r="H44" s="16">
        <f>F44</f>
        <v>29620.21</v>
      </c>
      <c r="I44" s="16"/>
      <c r="J44" s="16"/>
    </row>
    <row r="45" spans="1:10" ht="12.75">
      <c r="A45" s="147"/>
      <c r="B45" s="148"/>
      <c r="C45" s="7" t="s">
        <v>248</v>
      </c>
      <c r="D45" s="8" t="s">
        <v>119</v>
      </c>
      <c r="E45" s="8">
        <v>5</v>
      </c>
      <c r="F45" s="16">
        <v>28030.23</v>
      </c>
      <c r="G45" s="16"/>
      <c r="H45" s="16">
        <f>F45</f>
        <v>28030.23</v>
      </c>
      <c r="I45" s="16"/>
      <c r="J45" s="16"/>
    </row>
    <row r="46" spans="1:10" ht="12.75">
      <c r="A46" s="147"/>
      <c r="B46" s="148"/>
      <c r="C46" s="7" t="s">
        <v>177</v>
      </c>
      <c r="D46" s="8"/>
      <c r="E46" s="8"/>
      <c r="F46" s="15">
        <v>147743.41</v>
      </c>
      <c r="G46" s="15">
        <f>SUM(G42:G45)</f>
        <v>2917.22</v>
      </c>
      <c r="H46" s="15">
        <f>SUM(H42:H45)</f>
        <v>144826.19</v>
      </c>
      <c r="I46" s="15">
        <f>SUM(I42:I45)</f>
        <v>0</v>
      </c>
      <c r="J46" s="15">
        <f>SUM(J42:J45)</f>
        <v>0</v>
      </c>
    </row>
    <row r="47" spans="1:10" ht="12.75">
      <c r="A47" s="147"/>
      <c r="B47" s="148"/>
      <c r="C47" s="7" t="s">
        <v>133</v>
      </c>
      <c r="D47" s="8"/>
      <c r="E47" s="8"/>
      <c r="F47" s="17">
        <v>16415.93</v>
      </c>
      <c r="G47" s="17"/>
      <c r="H47" s="17">
        <v>5471.98</v>
      </c>
      <c r="I47" s="17">
        <v>5471.97</v>
      </c>
      <c r="J47" s="17">
        <v>5471.98</v>
      </c>
    </row>
    <row r="48" spans="1:10" ht="12.75">
      <c r="A48" s="147"/>
      <c r="B48" s="148"/>
      <c r="C48" s="10" t="s">
        <v>24</v>
      </c>
      <c r="D48" s="8"/>
      <c r="E48" s="8"/>
      <c r="F48" s="61">
        <f>F46+F47</f>
        <v>164159.34</v>
      </c>
      <c r="G48" s="61">
        <f>G46+G47</f>
        <v>2917.22</v>
      </c>
      <c r="H48" s="61">
        <f>H46+H47</f>
        <v>150298.17</v>
      </c>
      <c r="I48" s="61">
        <f>I46+I47</f>
        <v>5471.97</v>
      </c>
      <c r="J48" s="61">
        <f>J46+J47</f>
        <v>5471.98</v>
      </c>
    </row>
    <row r="49" spans="1:10" ht="20.25" customHeight="1">
      <c r="A49" s="147" t="s">
        <v>48</v>
      </c>
      <c r="B49" s="148" t="s">
        <v>49</v>
      </c>
      <c r="C49" s="13" t="s">
        <v>30</v>
      </c>
      <c r="D49" s="8" t="s">
        <v>31</v>
      </c>
      <c r="E49" s="8">
        <v>82</v>
      </c>
      <c r="F49" s="16">
        <v>114311.95</v>
      </c>
      <c r="G49" s="16"/>
      <c r="H49" s="16">
        <f>F49</f>
        <v>114311.95</v>
      </c>
      <c r="I49" s="16"/>
      <c r="J49" s="16"/>
    </row>
    <row r="50" spans="1:10" ht="21.75" customHeight="1">
      <c r="A50" s="147"/>
      <c r="B50" s="148"/>
      <c r="C50" s="13" t="s">
        <v>50</v>
      </c>
      <c r="D50" s="8" t="s">
        <v>31</v>
      </c>
      <c r="E50" s="8">
        <v>204</v>
      </c>
      <c r="F50" s="16">
        <v>87513.71</v>
      </c>
      <c r="G50" s="16"/>
      <c r="H50" s="16"/>
      <c r="I50" s="16"/>
      <c r="J50" s="16">
        <f>F50</f>
        <v>87513.71</v>
      </c>
    </row>
    <row r="51" spans="1:10" ht="22.5">
      <c r="A51" s="147"/>
      <c r="B51" s="148"/>
      <c r="C51" s="13" t="s">
        <v>33</v>
      </c>
      <c r="D51" s="8" t="s">
        <v>34</v>
      </c>
      <c r="E51" s="8">
        <v>32.5</v>
      </c>
      <c r="F51" s="16">
        <v>2796.81</v>
      </c>
      <c r="G51" s="16"/>
      <c r="H51" s="16"/>
      <c r="I51" s="16"/>
      <c r="J51" s="16">
        <f>F51</f>
        <v>2796.81</v>
      </c>
    </row>
    <row r="52" spans="1:10" ht="12.75">
      <c r="A52" s="147"/>
      <c r="B52" s="148"/>
      <c r="C52" s="7" t="s">
        <v>51</v>
      </c>
      <c r="D52" s="8" t="s">
        <v>22</v>
      </c>
      <c r="E52" s="8">
        <v>100</v>
      </c>
      <c r="F52" s="16">
        <v>26150.89</v>
      </c>
      <c r="G52" s="16"/>
      <c r="H52" s="16"/>
      <c r="I52" s="16">
        <f>F52</f>
        <v>26150.89</v>
      </c>
      <c r="J52" s="16"/>
    </row>
    <row r="53" spans="1:10" ht="12.75">
      <c r="A53" s="147"/>
      <c r="B53" s="148"/>
      <c r="C53" s="7" t="s">
        <v>52</v>
      </c>
      <c r="D53" s="8" t="s">
        <v>22</v>
      </c>
      <c r="E53" s="8">
        <v>100</v>
      </c>
      <c r="F53" s="16">
        <v>55312.11</v>
      </c>
      <c r="G53" s="16"/>
      <c r="H53" s="16"/>
      <c r="I53" s="16">
        <f>F53</f>
        <v>55312.11</v>
      </c>
      <c r="J53" s="16"/>
    </row>
    <row r="54" spans="1:10" ht="12.75">
      <c r="A54" s="147"/>
      <c r="B54" s="148"/>
      <c r="C54" s="7" t="s">
        <v>53</v>
      </c>
      <c r="D54" s="8" t="s">
        <v>34</v>
      </c>
      <c r="E54" s="8">
        <v>100</v>
      </c>
      <c r="F54" s="16">
        <v>31036</v>
      </c>
      <c r="G54" s="16"/>
      <c r="H54" s="16"/>
      <c r="I54" s="16">
        <f>F54</f>
        <v>31036</v>
      </c>
      <c r="J54" s="16"/>
    </row>
    <row r="55" spans="1:10" ht="12.75">
      <c r="A55" s="147"/>
      <c r="B55" s="148"/>
      <c r="C55" s="7" t="s">
        <v>177</v>
      </c>
      <c r="D55" s="8"/>
      <c r="E55" s="8"/>
      <c r="F55" s="15">
        <f>SUM(F49:F54)</f>
        <v>317121.47</v>
      </c>
      <c r="G55" s="15">
        <f>SUM(G49:G54)</f>
        <v>0</v>
      </c>
      <c r="H55" s="15">
        <f>SUM(H49:H54)</f>
        <v>114311.95</v>
      </c>
      <c r="I55" s="15">
        <f>SUM(I49:I54)</f>
        <v>112499</v>
      </c>
      <c r="J55" s="15">
        <f>SUM(J49:J54)</f>
        <v>90310.52</v>
      </c>
    </row>
    <row r="56" spans="1:10" ht="12.75">
      <c r="A56" s="147"/>
      <c r="B56" s="148"/>
      <c r="C56" s="7" t="s">
        <v>133</v>
      </c>
      <c r="D56" s="8"/>
      <c r="E56" s="8"/>
      <c r="F56" s="17">
        <v>35235.72</v>
      </c>
      <c r="G56" s="16"/>
      <c r="H56" s="17">
        <v>11745.24</v>
      </c>
      <c r="I56" s="17">
        <v>11745.24</v>
      </c>
      <c r="J56" s="17">
        <v>11745.24</v>
      </c>
    </row>
    <row r="57" spans="1:10" ht="12.75">
      <c r="A57" s="147"/>
      <c r="B57" s="148"/>
      <c r="C57" s="10" t="s">
        <v>24</v>
      </c>
      <c r="D57" s="8"/>
      <c r="E57" s="11"/>
      <c r="F57" s="15">
        <f>F55+F56</f>
        <v>352357.18999999994</v>
      </c>
      <c r="G57" s="15">
        <f>SUM(G49:G56)</f>
        <v>0</v>
      </c>
      <c r="H57" s="15">
        <f>H55+H56</f>
        <v>126057.19</v>
      </c>
      <c r="I57" s="15">
        <f>I55+I56</f>
        <v>124244.24</v>
      </c>
      <c r="J57" s="15">
        <f>J55+J56</f>
        <v>102055.76000000001</v>
      </c>
    </row>
    <row r="58" spans="1:10" ht="21.75" customHeight="1">
      <c r="A58" s="147" t="s">
        <v>54</v>
      </c>
      <c r="B58" s="148" t="s">
        <v>55</v>
      </c>
      <c r="C58" s="13" t="s">
        <v>30</v>
      </c>
      <c r="D58" s="8" t="s">
        <v>31</v>
      </c>
      <c r="E58" s="8">
        <v>48</v>
      </c>
      <c r="F58" s="16">
        <v>92507.11</v>
      </c>
      <c r="G58" s="16"/>
      <c r="H58" s="16">
        <f>F58</f>
        <v>92507.11</v>
      </c>
      <c r="I58" s="16"/>
      <c r="J58" s="16"/>
    </row>
    <row r="59" spans="1:10" ht="12.75">
      <c r="A59" s="147"/>
      <c r="B59" s="148"/>
      <c r="C59" s="7" t="s">
        <v>35</v>
      </c>
      <c r="D59" s="8" t="s">
        <v>22</v>
      </c>
      <c r="E59" s="8">
        <v>124</v>
      </c>
      <c r="F59" s="16">
        <v>58797.72</v>
      </c>
      <c r="G59" s="16"/>
      <c r="H59" s="16"/>
      <c r="I59" s="16">
        <f>F59</f>
        <v>58797.72</v>
      </c>
      <c r="J59" s="16"/>
    </row>
    <row r="60" spans="1:10" ht="12.75">
      <c r="A60" s="147"/>
      <c r="B60" s="148"/>
      <c r="C60" s="7" t="s">
        <v>56</v>
      </c>
      <c r="D60" s="8" t="s">
        <v>22</v>
      </c>
      <c r="E60" s="8">
        <v>996.73</v>
      </c>
      <c r="F60" s="16">
        <v>78547.89</v>
      </c>
      <c r="G60" s="16"/>
      <c r="H60" s="16"/>
      <c r="I60" s="16"/>
      <c r="J60" s="16">
        <f>F60</f>
        <v>78547.89</v>
      </c>
    </row>
    <row r="61" spans="1:10" ht="12.75">
      <c r="A61" s="147"/>
      <c r="B61" s="148"/>
      <c r="C61" s="7" t="s">
        <v>53</v>
      </c>
      <c r="D61" s="8" t="s">
        <v>34</v>
      </c>
      <c r="E61" s="8">
        <v>350</v>
      </c>
      <c r="F61" s="16">
        <v>115613.22</v>
      </c>
      <c r="G61" s="16"/>
      <c r="H61" s="16"/>
      <c r="I61" s="16">
        <f>F61</f>
        <v>115613.22</v>
      </c>
      <c r="J61" s="16"/>
    </row>
    <row r="62" spans="1:10" ht="12.75">
      <c r="A62" s="147"/>
      <c r="B62" s="148"/>
      <c r="C62" s="7" t="s">
        <v>177</v>
      </c>
      <c r="D62" s="8"/>
      <c r="E62" s="8"/>
      <c r="F62" s="15">
        <f>SUM(F58:F61)</f>
        <v>345465.94000000006</v>
      </c>
      <c r="G62" s="15">
        <f>SUM(G58:G61)</f>
        <v>0</v>
      </c>
      <c r="H62" s="15">
        <f>SUM(H58:H61)</f>
        <v>92507.11</v>
      </c>
      <c r="I62" s="15">
        <f>SUM(I58:I61)</f>
        <v>174410.94</v>
      </c>
      <c r="J62" s="15">
        <f>SUM(J58:J61)</f>
        <v>78547.89</v>
      </c>
    </row>
    <row r="63" spans="1:10" ht="12.75">
      <c r="A63" s="147"/>
      <c r="B63" s="148"/>
      <c r="C63" s="7" t="s">
        <v>133</v>
      </c>
      <c r="D63" s="8"/>
      <c r="E63" s="8"/>
      <c r="F63" s="17">
        <v>38385.1</v>
      </c>
      <c r="G63" s="17"/>
      <c r="H63" s="17">
        <v>12795.03</v>
      </c>
      <c r="I63" s="17">
        <v>12795.03</v>
      </c>
      <c r="J63" s="17">
        <v>12795.03</v>
      </c>
    </row>
    <row r="64" spans="1:10" ht="12.75">
      <c r="A64" s="147"/>
      <c r="B64" s="148"/>
      <c r="C64" s="10" t="s">
        <v>24</v>
      </c>
      <c r="D64" s="8"/>
      <c r="E64" s="8"/>
      <c r="F64" s="15">
        <f>F62+F63</f>
        <v>383851.04000000004</v>
      </c>
      <c r="G64" s="15">
        <f>G62+G63</f>
        <v>0</v>
      </c>
      <c r="H64" s="15">
        <f>H62+H63</f>
        <v>105302.14</v>
      </c>
      <c r="I64" s="15">
        <f>I62+I63</f>
        <v>187205.97</v>
      </c>
      <c r="J64" s="15">
        <f>J62+J63</f>
        <v>91342.92</v>
      </c>
    </row>
    <row r="65" spans="1:10" ht="12.75">
      <c r="A65" s="167" t="s">
        <v>57</v>
      </c>
      <c r="B65" s="167"/>
      <c r="C65" s="167"/>
      <c r="D65" s="167"/>
      <c r="E65" s="167"/>
      <c r="F65" s="167"/>
      <c r="G65" s="167"/>
      <c r="H65" s="167"/>
      <c r="I65" s="167"/>
      <c r="J65" s="167"/>
    </row>
    <row r="66" spans="1:10" ht="20.25" customHeight="1">
      <c r="A66" s="147" t="s">
        <v>19</v>
      </c>
      <c r="B66" s="148" t="s">
        <v>58</v>
      </c>
      <c r="C66" s="13" t="s">
        <v>59</v>
      </c>
      <c r="D66" s="8" t="s">
        <v>31</v>
      </c>
      <c r="E66" s="8">
        <v>20</v>
      </c>
      <c r="F66" s="16">
        <v>45390.51</v>
      </c>
      <c r="G66" s="16"/>
      <c r="H66" s="16">
        <f>F66</f>
        <v>45390.51</v>
      </c>
      <c r="I66" s="16"/>
      <c r="J66" s="16"/>
    </row>
    <row r="67" spans="1:10" ht="21.75" customHeight="1">
      <c r="A67" s="147"/>
      <c r="B67" s="148"/>
      <c r="C67" s="13" t="s">
        <v>50</v>
      </c>
      <c r="D67" s="8" t="s">
        <v>31</v>
      </c>
      <c r="E67" s="8">
        <v>52</v>
      </c>
      <c r="F67" s="16">
        <v>25750.3</v>
      </c>
      <c r="G67" s="16"/>
      <c r="H67" s="16"/>
      <c r="I67" s="16"/>
      <c r="J67" s="16">
        <f>F67</f>
        <v>25750.3</v>
      </c>
    </row>
    <row r="68" spans="1:10" ht="11.25" customHeight="1">
      <c r="A68" s="147"/>
      <c r="B68" s="148"/>
      <c r="C68" s="7" t="s">
        <v>60</v>
      </c>
      <c r="D68" s="8" t="s">
        <v>22</v>
      </c>
      <c r="E68" s="8">
        <v>131</v>
      </c>
      <c r="F68" s="16">
        <v>43555.68</v>
      </c>
      <c r="G68" s="16"/>
      <c r="H68" s="16"/>
      <c r="I68" s="16">
        <f>F68</f>
        <v>43555.68</v>
      </c>
      <c r="J68" s="16"/>
    </row>
    <row r="69" spans="1:10" ht="11.25" customHeight="1">
      <c r="A69" s="147"/>
      <c r="B69" s="148"/>
      <c r="C69" s="7" t="s">
        <v>177</v>
      </c>
      <c r="D69" s="8"/>
      <c r="E69" s="8"/>
      <c r="F69" s="15">
        <f>SUM(F66:F68)</f>
        <v>114696.48999999999</v>
      </c>
      <c r="G69" s="15">
        <f>SUM(G66:G68)</f>
        <v>0</v>
      </c>
      <c r="H69" s="15">
        <f>SUM(H66:H68)</f>
        <v>45390.51</v>
      </c>
      <c r="I69" s="15">
        <f>SUM(I66:I68)</f>
        <v>43555.68</v>
      </c>
      <c r="J69" s="15">
        <f>SUM(J66:J68)</f>
        <v>25750.3</v>
      </c>
    </row>
    <row r="70" spans="1:10" ht="11.25" customHeight="1">
      <c r="A70" s="147"/>
      <c r="B70" s="148"/>
      <c r="C70" s="7" t="s">
        <v>133</v>
      </c>
      <c r="D70" s="8"/>
      <c r="E70" s="8"/>
      <c r="F70" s="17">
        <v>12744.05</v>
      </c>
      <c r="G70" s="17"/>
      <c r="H70" s="17">
        <v>4248.02</v>
      </c>
      <c r="I70" s="17">
        <v>4248.01</v>
      </c>
      <c r="J70" s="17">
        <v>4248.02</v>
      </c>
    </row>
    <row r="71" spans="1:10" ht="12.75">
      <c r="A71" s="147"/>
      <c r="B71" s="148"/>
      <c r="C71" s="10" t="s">
        <v>24</v>
      </c>
      <c r="D71" s="8"/>
      <c r="E71" s="8"/>
      <c r="F71" s="15">
        <f>F69+F70</f>
        <v>127440.54</v>
      </c>
      <c r="G71" s="15">
        <f>G69+G70</f>
        <v>0</v>
      </c>
      <c r="H71" s="15">
        <f>H69+H70</f>
        <v>49638.53</v>
      </c>
      <c r="I71" s="15">
        <f>I69+I70</f>
        <v>47803.69</v>
      </c>
      <c r="J71" s="15">
        <f>J69+J70</f>
        <v>29998.32</v>
      </c>
    </row>
    <row r="72" spans="1:10" ht="21" customHeight="1">
      <c r="A72" s="147" t="s">
        <v>25</v>
      </c>
      <c r="B72" s="148" t="s">
        <v>61</v>
      </c>
      <c r="C72" s="13" t="s">
        <v>59</v>
      </c>
      <c r="D72" s="8" t="s">
        <v>31</v>
      </c>
      <c r="E72" s="8">
        <v>5</v>
      </c>
      <c r="F72" s="16">
        <v>15119.56</v>
      </c>
      <c r="G72" s="16"/>
      <c r="H72" s="16">
        <f>F72</f>
        <v>15119.56</v>
      </c>
      <c r="I72" s="16"/>
      <c r="J72" s="16"/>
    </row>
    <row r="73" spans="1:10" ht="20.25" customHeight="1">
      <c r="A73" s="147"/>
      <c r="B73" s="148"/>
      <c r="C73" s="13" t="s">
        <v>30</v>
      </c>
      <c r="D73" s="8" t="s">
        <v>31</v>
      </c>
      <c r="E73" s="8">
        <v>2</v>
      </c>
      <c r="F73" s="16">
        <v>641.87</v>
      </c>
      <c r="G73" s="16"/>
      <c r="H73" s="16">
        <f>F73</f>
        <v>641.87</v>
      </c>
      <c r="I73" s="16"/>
      <c r="J73" s="16"/>
    </row>
    <row r="74" spans="1:10" ht="21" customHeight="1">
      <c r="A74" s="147"/>
      <c r="B74" s="148"/>
      <c r="C74" s="13" t="s">
        <v>62</v>
      </c>
      <c r="D74" s="8" t="s">
        <v>31</v>
      </c>
      <c r="E74" s="8">
        <v>66</v>
      </c>
      <c r="F74" s="16">
        <v>37529.22</v>
      </c>
      <c r="G74" s="16"/>
      <c r="H74" s="16"/>
      <c r="I74" s="16">
        <f>F74</f>
        <v>37529.22</v>
      </c>
      <c r="J74" s="16"/>
    </row>
    <row r="75" spans="1:10" ht="12.75">
      <c r="A75" s="147"/>
      <c r="B75" s="148"/>
      <c r="C75" s="7" t="s">
        <v>39</v>
      </c>
      <c r="D75" s="8" t="s">
        <v>22</v>
      </c>
      <c r="E75" s="8">
        <v>1.5</v>
      </c>
      <c r="F75" s="16">
        <v>2273.55</v>
      </c>
      <c r="G75" s="16">
        <f>F75</f>
        <v>2273.55</v>
      </c>
      <c r="H75" s="16"/>
      <c r="I75" s="16"/>
      <c r="J75" s="16"/>
    </row>
    <row r="76" spans="1:10" ht="12.75">
      <c r="A76" s="147"/>
      <c r="B76" s="148"/>
      <c r="C76" s="7" t="s">
        <v>60</v>
      </c>
      <c r="D76" s="8" t="s">
        <v>22</v>
      </c>
      <c r="E76" s="8">
        <v>107.2</v>
      </c>
      <c r="F76" s="16">
        <v>36815.92</v>
      </c>
      <c r="G76" s="16"/>
      <c r="H76" s="16"/>
      <c r="I76" s="16">
        <f>F76</f>
        <v>36815.92</v>
      </c>
      <c r="J76" s="16"/>
    </row>
    <row r="77" spans="1:10" ht="12.75">
      <c r="A77" s="147"/>
      <c r="B77" s="148"/>
      <c r="C77" s="7" t="s">
        <v>177</v>
      </c>
      <c r="D77" s="8"/>
      <c r="E77" s="8"/>
      <c r="F77" s="15">
        <f>SUM(F72:F76)</f>
        <v>92380.12</v>
      </c>
      <c r="G77" s="15">
        <f>SUM(G72:G76)</f>
        <v>2273.55</v>
      </c>
      <c r="H77" s="15">
        <f>SUM(H72:H76)</f>
        <v>15761.43</v>
      </c>
      <c r="I77" s="15">
        <f>SUM(I72:I76)</f>
        <v>74345.14</v>
      </c>
      <c r="J77" s="15">
        <f>SUM(J72:J76)</f>
        <v>0</v>
      </c>
    </row>
    <row r="78" spans="1:10" ht="12.75">
      <c r="A78" s="147"/>
      <c r="B78" s="148"/>
      <c r="C78" s="7" t="s">
        <v>133</v>
      </c>
      <c r="D78" s="8"/>
      <c r="E78" s="8"/>
      <c r="F78" s="17">
        <v>10264.46</v>
      </c>
      <c r="G78" s="17"/>
      <c r="H78" s="17">
        <v>3421.49</v>
      </c>
      <c r="I78" s="17">
        <v>3421.48</v>
      </c>
      <c r="J78" s="17">
        <v>3421.49</v>
      </c>
    </row>
    <row r="79" spans="1:10" ht="12.75">
      <c r="A79" s="147"/>
      <c r="B79" s="148"/>
      <c r="C79" s="10" t="s">
        <v>24</v>
      </c>
      <c r="D79" s="8"/>
      <c r="E79" s="8"/>
      <c r="F79" s="15">
        <f>F77+F78</f>
        <v>102644.57999999999</v>
      </c>
      <c r="G79" s="15">
        <f>G77+G78</f>
        <v>2273.55</v>
      </c>
      <c r="H79" s="15">
        <f>H77+H78</f>
        <v>19182.92</v>
      </c>
      <c r="I79" s="15">
        <f>I77+I78</f>
        <v>77766.62</v>
      </c>
      <c r="J79" s="15">
        <f>J77+J78</f>
        <v>3421.49</v>
      </c>
    </row>
    <row r="80" spans="1:10" ht="21" customHeight="1">
      <c r="A80" s="147" t="s">
        <v>28</v>
      </c>
      <c r="B80" s="148" t="s">
        <v>63</v>
      </c>
      <c r="C80" s="13" t="s">
        <v>30</v>
      </c>
      <c r="D80" s="8" t="s">
        <v>31</v>
      </c>
      <c r="E80" s="8">
        <v>8</v>
      </c>
      <c r="F80" s="16">
        <v>12180.3</v>
      </c>
      <c r="G80" s="16"/>
      <c r="H80" s="16">
        <f>F80</f>
        <v>12180.3</v>
      </c>
      <c r="I80" s="16"/>
      <c r="J80" s="16"/>
    </row>
    <row r="81" spans="1:10" ht="21" customHeight="1">
      <c r="A81" s="147"/>
      <c r="B81" s="148"/>
      <c r="C81" s="13" t="s">
        <v>240</v>
      </c>
      <c r="D81" s="8" t="s">
        <v>31</v>
      </c>
      <c r="E81" s="8">
        <v>8</v>
      </c>
      <c r="F81" s="16">
        <v>6147.38</v>
      </c>
      <c r="G81" s="16"/>
      <c r="H81" s="16">
        <f>F81</f>
        <v>6147.38</v>
      </c>
      <c r="I81" s="16"/>
      <c r="J81" s="16"/>
    </row>
    <row r="82" spans="1:10" ht="12.75">
      <c r="A82" s="147"/>
      <c r="B82" s="148"/>
      <c r="C82" s="7" t="s">
        <v>39</v>
      </c>
      <c r="D82" s="8" t="s">
        <v>22</v>
      </c>
      <c r="E82" s="8">
        <v>1.5</v>
      </c>
      <c r="F82" s="16">
        <v>2676.62</v>
      </c>
      <c r="G82" s="16"/>
      <c r="H82" s="16">
        <f>F82</f>
        <v>2676.62</v>
      </c>
      <c r="I82" s="16"/>
      <c r="J82" s="16"/>
    </row>
    <row r="83" spans="1:10" ht="12.75">
      <c r="A83" s="147"/>
      <c r="B83" s="148"/>
      <c r="C83" s="7" t="s">
        <v>60</v>
      </c>
      <c r="D83" s="8" t="s">
        <v>22</v>
      </c>
      <c r="E83" s="8">
        <v>250.3</v>
      </c>
      <c r="F83" s="16">
        <v>85986.99</v>
      </c>
      <c r="G83" s="16"/>
      <c r="H83" s="16"/>
      <c r="I83" s="16">
        <f>F83</f>
        <v>85986.99</v>
      </c>
      <c r="J83" s="16"/>
    </row>
    <row r="84" spans="1:10" ht="12.75">
      <c r="A84" s="147"/>
      <c r="B84" s="148"/>
      <c r="C84" s="7" t="s">
        <v>313</v>
      </c>
      <c r="D84" s="8" t="s">
        <v>31</v>
      </c>
      <c r="E84" s="8">
        <v>8</v>
      </c>
      <c r="F84" s="16">
        <v>16000</v>
      </c>
      <c r="G84" s="16"/>
      <c r="H84" s="16">
        <f>F84</f>
        <v>16000</v>
      </c>
      <c r="I84" s="16"/>
      <c r="J84" s="16"/>
    </row>
    <row r="85" spans="1:10" ht="12.75">
      <c r="A85" s="147"/>
      <c r="B85" s="148"/>
      <c r="C85" s="7" t="s">
        <v>177</v>
      </c>
      <c r="D85" s="8"/>
      <c r="E85" s="8"/>
      <c r="F85" s="15">
        <f>SUM(F80:F84)</f>
        <v>122991.29000000001</v>
      </c>
      <c r="G85" s="15">
        <f>SUM(G80:G84)</f>
        <v>0</v>
      </c>
      <c r="H85" s="15">
        <f>SUM(H80:H84)</f>
        <v>37004.3</v>
      </c>
      <c r="I85" s="15">
        <f>SUM(I80:I84)</f>
        <v>85986.99</v>
      </c>
      <c r="J85" s="15">
        <f>SUM(J80:J84)</f>
        <v>0</v>
      </c>
    </row>
    <row r="86" spans="1:10" ht="12.75">
      <c r="A86" s="147"/>
      <c r="B86" s="148"/>
      <c r="C86" s="7" t="s">
        <v>133</v>
      </c>
      <c r="D86" s="8"/>
      <c r="E86" s="8"/>
      <c r="F86" s="17">
        <v>13665.7</v>
      </c>
      <c r="G86" s="17"/>
      <c r="H86" s="17">
        <v>4555.23</v>
      </c>
      <c r="I86" s="17">
        <v>4555.23</v>
      </c>
      <c r="J86" s="17">
        <v>4555.22</v>
      </c>
    </row>
    <row r="87" spans="1:10" ht="12.75">
      <c r="A87" s="147"/>
      <c r="B87" s="148"/>
      <c r="C87" s="10" t="s">
        <v>24</v>
      </c>
      <c r="D87" s="8"/>
      <c r="E87" s="8"/>
      <c r="F87" s="15">
        <f>F85+F86</f>
        <v>136656.99000000002</v>
      </c>
      <c r="G87" s="15">
        <f>G85+G86</f>
        <v>0</v>
      </c>
      <c r="H87" s="15">
        <f>H85+H86</f>
        <v>41559.53</v>
      </c>
      <c r="I87" s="15">
        <f>I85+I86</f>
        <v>90542.22</v>
      </c>
      <c r="J87" s="15">
        <f>J85+J86</f>
        <v>4555.22</v>
      </c>
    </row>
    <row r="88" spans="1:10" ht="12.75">
      <c r="A88" s="147" t="s">
        <v>36</v>
      </c>
      <c r="B88" s="148" t="s">
        <v>66</v>
      </c>
      <c r="C88" s="63" t="s">
        <v>247</v>
      </c>
      <c r="D88" s="8" t="s">
        <v>119</v>
      </c>
      <c r="E88" s="8">
        <v>2</v>
      </c>
      <c r="F88" s="16">
        <v>7217.85</v>
      </c>
      <c r="G88" s="16"/>
      <c r="H88" s="16">
        <f>F88</f>
        <v>7217.85</v>
      </c>
      <c r="I88" s="16"/>
      <c r="J88" s="16"/>
    </row>
    <row r="89" spans="1:10" ht="12.75">
      <c r="A89" s="147"/>
      <c r="B89" s="148"/>
      <c r="C89" s="64" t="s">
        <v>51</v>
      </c>
      <c r="D89" s="8" t="s">
        <v>22</v>
      </c>
      <c r="E89" s="8">
        <v>52</v>
      </c>
      <c r="F89" s="16">
        <v>22986.06</v>
      </c>
      <c r="G89" s="16"/>
      <c r="H89" s="16">
        <f>F89</f>
        <v>22986.06</v>
      </c>
      <c r="I89" s="16"/>
      <c r="J89" s="16"/>
    </row>
    <row r="90" spans="1:10" ht="12.75">
      <c r="A90" s="147"/>
      <c r="B90" s="148"/>
      <c r="C90" s="7" t="s">
        <v>60</v>
      </c>
      <c r="D90" s="8" t="s">
        <v>22</v>
      </c>
      <c r="E90" s="8">
        <v>45.2</v>
      </c>
      <c r="F90" s="16">
        <v>15514.73</v>
      </c>
      <c r="G90" s="16"/>
      <c r="H90" s="16">
        <f>F90</f>
        <v>15514.73</v>
      </c>
      <c r="I90" s="16"/>
      <c r="J90" s="16"/>
    </row>
    <row r="91" spans="1:10" ht="12.75">
      <c r="A91" s="147"/>
      <c r="B91" s="148"/>
      <c r="C91" s="7" t="s">
        <v>177</v>
      </c>
      <c r="D91" s="8"/>
      <c r="E91" s="8"/>
      <c r="F91" s="15">
        <f>SUM(F88:F90)</f>
        <v>45718.64</v>
      </c>
      <c r="G91" s="15">
        <f>SUM(G88:G90)</f>
        <v>0</v>
      </c>
      <c r="H91" s="15">
        <f>SUM(H88:H90)</f>
        <v>45718.64</v>
      </c>
      <c r="I91" s="15">
        <f>SUM(I88:I90)</f>
        <v>0</v>
      </c>
      <c r="J91" s="15">
        <f>SUM(J88:J90)</f>
        <v>0</v>
      </c>
    </row>
    <row r="92" spans="1:10" ht="12.75">
      <c r="A92" s="147"/>
      <c r="B92" s="148"/>
      <c r="C92" s="7" t="s">
        <v>133</v>
      </c>
      <c r="D92" s="8"/>
      <c r="E92" s="8"/>
      <c r="F92" s="17">
        <v>5079.85</v>
      </c>
      <c r="G92" s="17"/>
      <c r="H92" s="17">
        <v>1693.29</v>
      </c>
      <c r="I92" s="17">
        <v>1693.28</v>
      </c>
      <c r="J92" s="17">
        <v>1693.28</v>
      </c>
    </row>
    <row r="93" spans="1:10" ht="12.75">
      <c r="A93" s="147"/>
      <c r="B93" s="148"/>
      <c r="C93" s="14" t="s">
        <v>24</v>
      </c>
      <c r="D93" s="8"/>
      <c r="E93" s="8"/>
      <c r="F93" s="15">
        <f>F91+F92</f>
        <v>50798.49</v>
      </c>
      <c r="G93" s="15">
        <f>G91+G92</f>
        <v>0</v>
      </c>
      <c r="H93" s="15">
        <f>H91+H92</f>
        <v>47411.93</v>
      </c>
      <c r="I93" s="15">
        <f>I91+I92</f>
        <v>1693.28</v>
      </c>
      <c r="J93" s="15">
        <f>J91+J92</f>
        <v>1693.28</v>
      </c>
    </row>
    <row r="94" spans="1:10" ht="21.75" customHeight="1">
      <c r="A94" s="147" t="s">
        <v>40</v>
      </c>
      <c r="B94" s="148" t="s">
        <v>67</v>
      </c>
      <c r="C94" s="13" t="s">
        <v>68</v>
      </c>
      <c r="D94" s="8" t="s">
        <v>31</v>
      </c>
      <c r="E94" s="8">
        <v>9</v>
      </c>
      <c r="F94" s="16">
        <v>145769.9</v>
      </c>
      <c r="G94" s="16">
        <f>F94</f>
        <v>145769.9</v>
      </c>
      <c r="H94" s="16"/>
      <c r="I94" s="16"/>
      <c r="J94" s="16"/>
    </row>
    <row r="95" spans="1:10" ht="12.75">
      <c r="A95" s="147"/>
      <c r="B95" s="148"/>
      <c r="C95" s="7" t="s">
        <v>177</v>
      </c>
      <c r="D95" s="8"/>
      <c r="E95" s="8"/>
      <c r="F95" s="15">
        <f>F94</f>
        <v>145769.9</v>
      </c>
      <c r="G95" s="15">
        <f>G94</f>
        <v>145769.9</v>
      </c>
      <c r="H95" s="15">
        <f>H94</f>
        <v>0</v>
      </c>
      <c r="I95" s="15">
        <f>I94</f>
        <v>0</v>
      </c>
      <c r="J95" s="15">
        <f>J94</f>
        <v>0</v>
      </c>
    </row>
    <row r="96" spans="1:10" ht="12.75">
      <c r="A96" s="147"/>
      <c r="B96" s="148"/>
      <c r="C96" s="7" t="s">
        <v>133</v>
      </c>
      <c r="D96" s="8"/>
      <c r="E96" s="8"/>
      <c r="F96" s="17">
        <v>16196.66</v>
      </c>
      <c r="G96" s="17"/>
      <c r="H96" s="17">
        <v>5398.89</v>
      </c>
      <c r="I96" s="17">
        <v>5398.89</v>
      </c>
      <c r="J96" s="17">
        <v>5398.88</v>
      </c>
    </row>
    <row r="97" spans="1:10" ht="12.75">
      <c r="A97" s="147"/>
      <c r="B97" s="148"/>
      <c r="C97" s="10" t="s">
        <v>24</v>
      </c>
      <c r="D97" s="8"/>
      <c r="E97" s="8"/>
      <c r="F97" s="15">
        <f>F95+F96</f>
        <v>161966.56</v>
      </c>
      <c r="G97" s="15">
        <f>G95+G96</f>
        <v>145769.9</v>
      </c>
      <c r="H97" s="15">
        <f>H95+H96</f>
        <v>5398.89</v>
      </c>
      <c r="I97" s="15">
        <f>I95+I96</f>
        <v>5398.89</v>
      </c>
      <c r="J97" s="15">
        <f>J95+J96</f>
        <v>5398.88</v>
      </c>
    </row>
    <row r="98" spans="1:10" ht="12.75">
      <c r="A98" s="147" t="s">
        <v>46</v>
      </c>
      <c r="B98" s="148" t="s">
        <v>69</v>
      </c>
      <c r="C98" s="7" t="s">
        <v>70</v>
      </c>
      <c r="D98" s="8" t="s">
        <v>22</v>
      </c>
      <c r="E98" s="8">
        <v>329.15</v>
      </c>
      <c r="F98" s="16">
        <v>35618.28</v>
      </c>
      <c r="G98" s="16"/>
      <c r="H98" s="16"/>
      <c r="I98" s="16"/>
      <c r="J98" s="16">
        <f>F98</f>
        <v>35618.28</v>
      </c>
    </row>
    <row r="99" spans="1:10" ht="12.75">
      <c r="A99" s="147"/>
      <c r="B99" s="148"/>
      <c r="C99" s="7" t="s">
        <v>71</v>
      </c>
      <c r="D99" s="8" t="s">
        <v>34</v>
      </c>
      <c r="E99" s="8">
        <v>130.5</v>
      </c>
      <c r="F99" s="16">
        <v>58898.14</v>
      </c>
      <c r="G99" s="16"/>
      <c r="H99" s="16">
        <f>F99</f>
        <v>58898.14</v>
      </c>
      <c r="I99" s="16"/>
      <c r="J99" s="16"/>
    </row>
    <row r="100" spans="1:10" ht="12.75">
      <c r="A100" s="147"/>
      <c r="B100" s="148"/>
      <c r="C100" s="7" t="s">
        <v>72</v>
      </c>
      <c r="D100" s="8" t="s">
        <v>31</v>
      </c>
      <c r="E100" s="8">
        <v>1</v>
      </c>
      <c r="F100" s="16">
        <v>15403.5</v>
      </c>
      <c r="G100" s="16"/>
      <c r="H100" s="16"/>
      <c r="I100" s="16"/>
      <c r="J100" s="16">
        <f>F100</f>
        <v>15403.5</v>
      </c>
    </row>
    <row r="101" spans="1:10" ht="12.75">
      <c r="A101" s="147"/>
      <c r="B101" s="148"/>
      <c r="C101" s="7" t="s">
        <v>177</v>
      </c>
      <c r="D101" s="8"/>
      <c r="E101" s="8"/>
      <c r="F101" s="15">
        <f>SUM(F98:F100)</f>
        <v>109919.92</v>
      </c>
      <c r="G101" s="15">
        <f>SUM(G98:G100)</f>
        <v>0</v>
      </c>
      <c r="H101" s="15">
        <f>SUM(H98:H100)</f>
        <v>58898.14</v>
      </c>
      <c r="I101" s="15">
        <f>SUM(I98:I100)</f>
        <v>0</v>
      </c>
      <c r="J101" s="15">
        <f>SUM(J98:J100)</f>
        <v>51021.78</v>
      </c>
    </row>
    <row r="102" spans="1:10" ht="12.75">
      <c r="A102" s="147"/>
      <c r="B102" s="148"/>
      <c r="C102" s="7" t="s">
        <v>133</v>
      </c>
      <c r="D102" s="8"/>
      <c r="E102" s="8"/>
      <c r="F102" s="17">
        <v>12213.32</v>
      </c>
      <c r="G102" s="17"/>
      <c r="H102" s="17">
        <v>4071.11</v>
      </c>
      <c r="I102" s="17">
        <v>4071.1</v>
      </c>
      <c r="J102" s="17">
        <v>4071.11</v>
      </c>
    </row>
    <row r="103" spans="1:10" ht="12.75">
      <c r="A103" s="147"/>
      <c r="B103" s="148"/>
      <c r="C103" s="10" t="s">
        <v>24</v>
      </c>
      <c r="D103" s="8"/>
      <c r="E103" s="8"/>
      <c r="F103" s="15">
        <f>F101+F102</f>
        <v>122133.23999999999</v>
      </c>
      <c r="G103" s="15">
        <f>G101+G102</f>
        <v>0</v>
      </c>
      <c r="H103" s="15">
        <f>H101+H102</f>
        <v>62969.25</v>
      </c>
      <c r="I103" s="15">
        <f>I101+I102</f>
        <v>4071.1</v>
      </c>
      <c r="J103" s="15">
        <f>J101+J102</f>
        <v>55092.89</v>
      </c>
    </row>
    <row r="104" spans="1:10" ht="20.25" customHeight="1">
      <c r="A104" s="147" t="s">
        <v>48</v>
      </c>
      <c r="B104" s="148" t="s">
        <v>73</v>
      </c>
      <c r="C104" s="13" t="s">
        <v>74</v>
      </c>
      <c r="D104" s="8" t="s">
        <v>31</v>
      </c>
      <c r="E104" s="8">
        <v>14</v>
      </c>
      <c r="F104" s="16">
        <f>15403.5+9272.91</f>
        <v>24676.41</v>
      </c>
      <c r="G104" s="16"/>
      <c r="H104" s="16"/>
      <c r="I104" s="16"/>
      <c r="J104" s="16">
        <f>F104</f>
        <v>24676.41</v>
      </c>
    </row>
    <row r="105" spans="1:10" ht="21" customHeight="1">
      <c r="A105" s="147"/>
      <c r="B105" s="148"/>
      <c r="C105" s="13" t="s">
        <v>75</v>
      </c>
      <c r="D105" s="8" t="s">
        <v>31</v>
      </c>
      <c r="E105" s="8">
        <v>2</v>
      </c>
      <c r="F105" s="16">
        <v>10703.96</v>
      </c>
      <c r="G105" s="16"/>
      <c r="H105" s="16">
        <f>F105</f>
        <v>10703.96</v>
      </c>
      <c r="I105" s="16"/>
      <c r="J105" s="16"/>
    </row>
    <row r="106" spans="1:10" ht="12.75">
      <c r="A106" s="147"/>
      <c r="B106" s="148"/>
      <c r="C106" s="7" t="s">
        <v>76</v>
      </c>
      <c r="D106" s="8" t="s">
        <v>31</v>
      </c>
      <c r="E106" s="8">
        <v>2</v>
      </c>
      <c r="F106" s="16">
        <v>6493.16</v>
      </c>
      <c r="G106" s="16"/>
      <c r="H106" s="16">
        <f>F106</f>
        <v>6493.16</v>
      </c>
      <c r="I106" s="16"/>
      <c r="J106" s="16"/>
    </row>
    <row r="107" spans="1:10" ht="12.75">
      <c r="A107" s="147"/>
      <c r="B107" s="148"/>
      <c r="C107" s="7" t="s">
        <v>77</v>
      </c>
      <c r="D107" s="8" t="s">
        <v>22</v>
      </c>
      <c r="E107" s="8">
        <f>329.15*2</f>
        <v>658.3</v>
      </c>
      <c r="F107" s="16">
        <v>66450.52</v>
      </c>
      <c r="G107" s="16"/>
      <c r="H107" s="16"/>
      <c r="I107" s="16"/>
      <c r="J107" s="16">
        <f>F107</f>
        <v>66450.52</v>
      </c>
    </row>
    <row r="108" spans="1:10" ht="12.75">
      <c r="A108" s="147"/>
      <c r="B108" s="148"/>
      <c r="C108" s="7" t="s">
        <v>177</v>
      </c>
      <c r="D108" s="8"/>
      <c r="E108" s="8"/>
      <c r="F108" s="15">
        <f>SUM(F104:F107)</f>
        <v>108324.05</v>
      </c>
      <c r="G108" s="15">
        <f>SUM(G104:G107)</f>
        <v>0</v>
      </c>
      <c r="H108" s="15">
        <f>SUM(H104:H107)</f>
        <v>17197.12</v>
      </c>
      <c r="I108" s="15">
        <f>SUM(I104:I107)</f>
        <v>0</v>
      </c>
      <c r="J108" s="15">
        <f>SUM(J104:J107)</f>
        <v>91126.93000000001</v>
      </c>
    </row>
    <row r="109" spans="1:10" ht="12.75">
      <c r="A109" s="147"/>
      <c r="B109" s="148"/>
      <c r="C109" s="7" t="s">
        <v>133</v>
      </c>
      <c r="D109" s="8"/>
      <c r="E109" s="8"/>
      <c r="F109" s="17">
        <v>12036.01</v>
      </c>
      <c r="G109" s="17"/>
      <c r="H109" s="17">
        <v>4012</v>
      </c>
      <c r="I109" s="17">
        <v>4012.01</v>
      </c>
      <c r="J109" s="17">
        <v>4012</v>
      </c>
    </row>
    <row r="110" spans="1:10" ht="12.75">
      <c r="A110" s="147"/>
      <c r="B110" s="148"/>
      <c r="C110" s="10" t="s">
        <v>24</v>
      </c>
      <c r="D110" s="8"/>
      <c r="E110" s="8"/>
      <c r="F110" s="15">
        <f>F108+F109</f>
        <v>120360.06</v>
      </c>
      <c r="G110" s="15">
        <f>G108+G109</f>
        <v>0</v>
      </c>
      <c r="H110" s="15">
        <f>H108+H109</f>
        <v>21209.12</v>
      </c>
      <c r="I110" s="15">
        <f>I108+I109</f>
        <v>4012.01</v>
      </c>
      <c r="J110" s="15">
        <f>J108+J109</f>
        <v>95138.93000000001</v>
      </c>
    </row>
    <row r="111" spans="1:10" ht="12.75">
      <c r="A111" s="147" t="s">
        <v>54</v>
      </c>
      <c r="B111" s="148" t="s">
        <v>78</v>
      </c>
      <c r="C111" s="7" t="s">
        <v>35</v>
      </c>
      <c r="D111" s="8" t="s">
        <v>22</v>
      </c>
      <c r="E111" s="8">
        <v>11.7</v>
      </c>
      <c r="F111" s="16">
        <v>2197.52</v>
      </c>
      <c r="G111" s="16"/>
      <c r="H111" s="16"/>
      <c r="I111" s="16">
        <f>F111</f>
        <v>2197.52</v>
      </c>
      <c r="J111" s="16"/>
    </row>
    <row r="112" spans="1:10" ht="12.75">
      <c r="A112" s="147"/>
      <c r="B112" s="148"/>
      <c r="C112" s="7" t="s">
        <v>177</v>
      </c>
      <c r="D112" s="8"/>
      <c r="E112" s="8"/>
      <c r="F112" s="15">
        <f>F111</f>
        <v>2197.52</v>
      </c>
      <c r="G112" s="15">
        <f>G111</f>
        <v>0</v>
      </c>
      <c r="H112" s="15">
        <f>H111</f>
        <v>0</v>
      </c>
      <c r="I112" s="15">
        <f>I111</f>
        <v>2197.52</v>
      </c>
      <c r="J112" s="15">
        <f>J111</f>
        <v>0</v>
      </c>
    </row>
    <row r="113" spans="1:10" ht="12.75">
      <c r="A113" s="147"/>
      <c r="B113" s="148"/>
      <c r="C113" s="7" t="s">
        <v>133</v>
      </c>
      <c r="D113" s="8"/>
      <c r="E113" s="8"/>
      <c r="F113" s="17">
        <v>244.17</v>
      </c>
      <c r="G113" s="17"/>
      <c r="H113" s="17">
        <v>81.39</v>
      </c>
      <c r="I113" s="17">
        <v>81.39</v>
      </c>
      <c r="J113" s="17">
        <v>81.39</v>
      </c>
    </row>
    <row r="114" spans="1:10" ht="12.75">
      <c r="A114" s="147"/>
      <c r="B114" s="148"/>
      <c r="C114" s="10" t="s">
        <v>24</v>
      </c>
      <c r="D114" s="8"/>
      <c r="E114" s="8"/>
      <c r="F114" s="15">
        <f>F112+F113</f>
        <v>2441.69</v>
      </c>
      <c r="G114" s="15">
        <f>G112+G113</f>
        <v>0</v>
      </c>
      <c r="H114" s="15">
        <f>H112+H113</f>
        <v>81.39</v>
      </c>
      <c r="I114" s="15">
        <f>I112+I113</f>
        <v>2278.91</v>
      </c>
      <c r="J114" s="15">
        <f>J112+J113</f>
        <v>81.39</v>
      </c>
    </row>
    <row r="115" spans="1:10" ht="20.25" customHeight="1">
      <c r="A115" s="147" t="s">
        <v>79</v>
      </c>
      <c r="B115" s="148" t="s">
        <v>80</v>
      </c>
      <c r="C115" s="13" t="s">
        <v>30</v>
      </c>
      <c r="D115" s="8" t="s">
        <v>31</v>
      </c>
      <c r="E115" s="8">
        <v>13</v>
      </c>
      <c r="F115" s="16">
        <v>24342.19</v>
      </c>
      <c r="G115" s="16"/>
      <c r="H115" s="16">
        <f>F115</f>
        <v>24342.19</v>
      </c>
      <c r="I115" s="16"/>
      <c r="J115" s="16"/>
    </row>
    <row r="116" spans="1:10" ht="12.75">
      <c r="A116" s="147"/>
      <c r="B116" s="148"/>
      <c r="C116" s="7" t="s">
        <v>52</v>
      </c>
      <c r="D116" s="8" t="s">
        <v>22</v>
      </c>
      <c r="E116" s="8">
        <v>162.78</v>
      </c>
      <c r="F116" s="16">
        <v>101128.13</v>
      </c>
      <c r="G116" s="16"/>
      <c r="H116" s="16"/>
      <c r="I116" s="16">
        <f>F116</f>
        <v>101128.13</v>
      </c>
      <c r="J116" s="16"/>
    </row>
    <row r="117" spans="1:10" ht="12.75">
      <c r="A117" s="147"/>
      <c r="B117" s="148"/>
      <c r="C117" s="7" t="s">
        <v>187</v>
      </c>
      <c r="D117" s="8" t="s">
        <v>22</v>
      </c>
      <c r="E117" s="8">
        <v>106.25</v>
      </c>
      <c r="F117" s="16">
        <v>36081.86</v>
      </c>
      <c r="G117" s="16"/>
      <c r="H117" s="16">
        <f>F117</f>
        <v>36081.86</v>
      </c>
      <c r="I117" s="16"/>
      <c r="J117" s="16"/>
    </row>
    <row r="118" spans="1:10" ht="12.75">
      <c r="A118" s="147"/>
      <c r="B118" s="148"/>
      <c r="C118" s="7" t="s">
        <v>188</v>
      </c>
      <c r="D118" s="8" t="s">
        <v>31</v>
      </c>
      <c r="E118" s="8">
        <v>4</v>
      </c>
      <c r="F118" s="16">
        <v>15736.67</v>
      </c>
      <c r="G118" s="16"/>
      <c r="H118" s="16">
        <f>F118</f>
        <v>15736.67</v>
      </c>
      <c r="I118" s="16"/>
      <c r="J118" s="16"/>
    </row>
    <row r="119" spans="1:10" ht="21" customHeight="1">
      <c r="A119" s="147"/>
      <c r="B119" s="148"/>
      <c r="C119" s="13" t="s">
        <v>189</v>
      </c>
      <c r="D119" s="8" t="s">
        <v>22</v>
      </c>
      <c r="E119" s="8">
        <v>77</v>
      </c>
      <c r="F119" s="16">
        <v>22161.11</v>
      </c>
      <c r="G119" s="16"/>
      <c r="H119" s="16"/>
      <c r="I119" s="16">
        <f>F119</f>
        <v>22161.11</v>
      </c>
      <c r="J119" s="16"/>
    </row>
    <row r="120" spans="1:10" ht="12" customHeight="1">
      <c r="A120" s="147"/>
      <c r="B120" s="148"/>
      <c r="C120" s="7" t="s">
        <v>177</v>
      </c>
      <c r="D120" s="8"/>
      <c r="E120" s="8"/>
      <c r="F120" s="15">
        <f>SUM(F115:F119)</f>
        <v>199449.96000000002</v>
      </c>
      <c r="G120" s="15">
        <f>SUM(G115:G119)</f>
        <v>0</v>
      </c>
      <c r="H120" s="15">
        <f>SUM(H115:H119)</f>
        <v>76160.72</v>
      </c>
      <c r="I120" s="15">
        <f>SUM(I115:I119)</f>
        <v>123289.24</v>
      </c>
      <c r="J120" s="15">
        <f>SUM(J115:J119)</f>
        <v>0</v>
      </c>
    </row>
    <row r="121" spans="1:10" ht="10.5" customHeight="1">
      <c r="A121" s="147"/>
      <c r="B121" s="148"/>
      <c r="C121" s="7" t="s">
        <v>133</v>
      </c>
      <c r="D121" s="8"/>
      <c r="E121" s="8"/>
      <c r="F121" s="17">
        <v>22161.1</v>
      </c>
      <c r="G121" s="17"/>
      <c r="H121" s="17">
        <v>7387.04</v>
      </c>
      <c r="I121" s="17">
        <v>7387.03</v>
      </c>
      <c r="J121" s="17">
        <v>7387.03</v>
      </c>
    </row>
    <row r="122" spans="1:10" ht="12.75">
      <c r="A122" s="147"/>
      <c r="B122" s="148"/>
      <c r="C122" s="10" t="s">
        <v>24</v>
      </c>
      <c r="D122" s="8"/>
      <c r="E122" s="8"/>
      <c r="F122" s="15">
        <f>F120+F121</f>
        <v>221611.06000000003</v>
      </c>
      <c r="G122" s="15">
        <f>G120+G121</f>
        <v>0</v>
      </c>
      <c r="H122" s="15">
        <f>H120+H121</f>
        <v>83547.76</v>
      </c>
      <c r="I122" s="15">
        <f>I120+I121</f>
        <v>130676.27</v>
      </c>
      <c r="J122" s="15">
        <f>J120+J121</f>
        <v>7387.03</v>
      </c>
    </row>
    <row r="123" spans="1:10" ht="22.5">
      <c r="A123" s="147" t="s">
        <v>81</v>
      </c>
      <c r="B123" s="148" t="s">
        <v>82</v>
      </c>
      <c r="C123" s="13" t="s">
        <v>30</v>
      </c>
      <c r="D123" s="8" t="s">
        <v>31</v>
      </c>
      <c r="E123" s="8">
        <v>30</v>
      </c>
      <c r="F123" s="16">
        <v>57835.29</v>
      </c>
      <c r="G123" s="16"/>
      <c r="H123" s="16">
        <f>F123</f>
        <v>57835.29</v>
      </c>
      <c r="I123" s="16"/>
      <c r="J123" s="16"/>
    </row>
    <row r="124" spans="1:10" ht="12.75">
      <c r="A124" s="147"/>
      <c r="B124" s="148"/>
      <c r="C124" s="7" t="s">
        <v>97</v>
      </c>
      <c r="D124" s="8" t="s">
        <v>22</v>
      </c>
      <c r="E124" s="8">
        <v>133</v>
      </c>
      <c r="F124" s="16">
        <v>56978.59</v>
      </c>
      <c r="G124" s="16"/>
      <c r="H124" s="16"/>
      <c r="I124" s="16">
        <f>F124</f>
        <v>56978.59</v>
      </c>
      <c r="J124" s="16"/>
    </row>
    <row r="125" spans="1:10" ht="12.75">
      <c r="A125" s="147"/>
      <c r="B125" s="148"/>
      <c r="C125" s="7" t="s">
        <v>177</v>
      </c>
      <c r="D125" s="8"/>
      <c r="E125" s="8"/>
      <c r="F125" s="15">
        <f>SUM(F123:F124)</f>
        <v>114813.88</v>
      </c>
      <c r="G125" s="15">
        <f>SUM(G123:G124)</f>
        <v>0</v>
      </c>
      <c r="H125" s="15">
        <f>SUM(H123:H124)</f>
        <v>57835.29</v>
      </c>
      <c r="I125" s="15">
        <f>SUM(I123:I124)</f>
        <v>56978.59</v>
      </c>
      <c r="J125" s="15">
        <f>SUM(J123:J124)</f>
        <v>0</v>
      </c>
    </row>
    <row r="126" spans="1:10" ht="12.75">
      <c r="A126" s="147"/>
      <c r="B126" s="148"/>
      <c r="C126" s="7" t="s">
        <v>133</v>
      </c>
      <c r="D126" s="8"/>
      <c r="E126" s="8"/>
      <c r="F126" s="17">
        <v>12757.1</v>
      </c>
      <c r="G126" s="17"/>
      <c r="H126" s="17">
        <v>4252.37</v>
      </c>
      <c r="I126" s="17">
        <v>4252.36</v>
      </c>
      <c r="J126" s="17">
        <v>4252.37</v>
      </c>
    </row>
    <row r="127" spans="1:10" ht="12.75">
      <c r="A127" s="147"/>
      <c r="B127" s="148"/>
      <c r="C127" s="10" t="s">
        <v>24</v>
      </c>
      <c r="D127" s="8"/>
      <c r="E127" s="8"/>
      <c r="F127" s="15">
        <f>F125+F126</f>
        <v>127570.98000000001</v>
      </c>
      <c r="G127" s="15">
        <f>G125+G126</f>
        <v>0</v>
      </c>
      <c r="H127" s="15">
        <f>H125+H126</f>
        <v>62087.66</v>
      </c>
      <c r="I127" s="15">
        <f>I125+I126</f>
        <v>61230.95</v>
      </c>
      <c r="J127" s="15">
        <f>J125+J126</f>
        <v>4252.37</v>
      </c>
    </row>
    <row r="128" spans="1:10" ht="21" customHeight="1">
      <c r="A128" s="147" t="s">
        <v>83</v>
      </c>
      <c r="B128" s="148" t="s">
        <v>84</v>
      </c>
      <c r="C128" s="13" t="s">
        <v>30</v>
      </c>
      <c r="D128" s="8" t="s">
        <v>31</v>
      </c>
      <c r="E128" s="8">
        <v>13</v>
      </c>
      <c r="F128" s="16">
        <v>22447.72</v>
      </c>
      <c r="G128" s="57"/>
      <c r="H128" s="57">
        <f>F128</f>
        <v>22447.72</v>
      </c>
      <c r="I128" s="57"/>
      <c r="J128" s="57"/>
    </row>
    <row r="129" spans="1:10" ht="21" customHeight="1">
      <c r="A129" s="147"/>
      <c r="B129" s="148"/>
      <c r="C129" s="13" t="s">
        <v>192</v>
      </c>
      <c r="D129" s="8" t="s">
        <v>31</v>
      </c>
      <c r="E129" s="8">
        <v>31</v>
      </c>
      <c r="F129" s="16">
        <f>2628.21+6900.66</f>
        <v>9528.869999999999</v>
      </c>
      <c r="G129" s="57">
        <f>F129</f>
        <v>9528.869999999999</v>
      </c>
      <c r="H129" s="57"/>
      <c r="I129" s="57"/>
      <c r="J129" s="57"/>
    </row>
    <row r="130" spans="1:10" ht="22.5">
      <c r="A130" s="147"/>
      <c r="B130" s="148"/>
      <c r="C130" s="13" t="s">
        <v>194</v>
      </c>
      <c r="D130" s="8" t="s">
        <v>34</v>
      </c>
      <c r="E130" s="8">
        <v>176.2</v>
      </c>
      <c r="F130" s="16">
        <v>34313.72</v>
      </c>
      <c r="G130" s="57">
        <f>F130</f>
        <v>34313.72</v>
      </c>
      <c r="H130" s="57"/>
      <c r="I130" s="57"/>
      <c r="J130" s="57"/>
    </row>
    <row r="131" spans="1:10" ht="12.75">
      <c r="A131" s="147"/>
      <c r="B131" s="148"/>
      <c r="C131" s="7" t="s">
        <v>21</v>
      </c>
      <c r="D131" s="8" t="s">
        <v>22</v>
      </c>
      <c r="E131" s="8">
        <v>150</v>
      </c>
      <c r="F131" s="16">
        <v>56979.8</v>
      </c>
      <c r="G131" s="57"/>
      <c r="H131" s="57"/>
      <c r="I131" s="16">
        <f>F131</f>
        <v>56979.8</v>
      </c>
      <c r="J131" s="57"/>
    </row>
    <row r="132" spans="1:10" ht="12.75">
      <c r="A132" s="147"/>
      <c r="B132" s="148"/>
      <c r="C132" s="7" t="s">
        <v>177</v>
      </c>
      <c r="D132" s="8"/>
      <c r="E132" s="8"/>
      <c r="F132" s="15">
        <f>SUM(F128:F131)</f>
        <v>123270.11</v>
      </c>
      <c r="G132" s="15">
        <f>SUM(G128:G131)</f>
        <v>43842.59</v>
      </c>
      <c r="H132" s="15">
        <f>SUM(H128:H131)</f>
        <v>22447.72</v>
      </c>
      <c r="I132" s="15">
        <f>SUM(I128:I131)</f>
        <v>56979.8</v>
      </c>
      <c r="J132" s="15">
        <f>SUM(J128:J131)</f>
        <v>0</v>
      </c>
    </row>
    <row r="133" spans="1:10" ht="12.75">
      <c r="A133" s="147"/>
      <c r="B133" s="148"/>
      <c r="C133" s="7" t="s">
        <v>133</v>
      </c>
      <c r="D133" s="8"/>
      <c r="E133" s="8"/>
      <c r="F133" s="17">
        <v>13696.68</v>
      </c>
      <c r="G133" s="58"/>
      <c r="H133" s="17">
        <v>4565.56</v>
      </c>
      <c r="I133" s="17">
        <v>4565.56</v>
      </c>
      <c r="J133" s="17">
        <v>4565.56</v>
      </c>
    </row>
    <row r="134" spans="1:10" ht="12.75">
      <c r="A134" s="147"/>
      <c r="B134" s="148"/>
      <c r="C134" s="10" t="s">
        <v>24</v>
      </c>
      <c r="D134" s="8"/>
      <c r="E134" s="8"/>
      <c r="F134" s="15">
        <f>F132+F133</f>
        <v>136966.79</v>
      </c>
      <c r="G134" s="15">
        <f>G132+G133</f>
        <v>43842.59</v>
      </c>
      <c r="H134" s="15">
        <f>H132+H133</f>
        <v>27013.280000000002</v>
      </c>
      <c r="I134" s="15">
        <f>I132+I133</f>
        <v>61545.36</v>
      </c>
      <c r="J134" s="15">
        <f>J132+J133</f>
        <v>4565.56</v>
      </c>
    </row>
    <row r="135" spans="1:10" ht="12.75">
      <c r="A135" s="147" t="s">
        <v>85</v>
      </c>
      <c r="B135" s="148" t="s">
        <v>86</v>
      </c>
      <c r="C135" s="7" t="s">
        <v>244</v>
      </c>
      <c r="D135" s="8" t="s">
        <v>34</v>
      </c>
      <c r="E135" s="8">
        <v>1</v>
      </c>
      <c r="F135" s="16">
        <v>642.53</v>
      </c>
      <c r="G135" s="16">
        <f>F135</f>
        <v>642.53</v>
      </c>
      <c r="H135" s="16"/>
      <c r="I135" s="16"/>
      <c r="J135" s="16"/>
    </row>
    <row r="136" spans="1:10" ht="22.5">
      <c r="A136" s="147"/>
      <c r="B136" s="148"/>
      <c r="C136" s="13" t="s">
        <v>30</v>
      </c>
      <c r="D136" s="8" t="s">
        <v>31</v>
      </c>
      <c r="E136" s="8">
        <v>58</v>
      </c>
      <c r="F136" s="16">
        <v>47031.68</v>
      </c>
      <c r="G136" s="16"/>
      <c r="H136" s="16">
        <f>F136</f>
        <v>47031.68</v>
      </c>
      <c r="I136" s="16"/>
      <c r="J136" s="16"/>
    </row>
    <row r="137" spans="1:10" ht="12.75">
      <c r="A137" s="147"/>
      <c r="B137" s="148"/>
      <c r="C137" s="13" t="s">
        <v>245</v>
      </c>
      <c r="D137" s="8" t="s">
        <v>31</v>
      </c>
      <c r="E137" s="8">
        <v>69</v>
      </c>
      <c r="F137" s="16">
        <v>14711.31</v>
      </c>
      <c r="G137" s="16">
        <f>F137</f>
        <v>14711.31</v>
      </c>
      <c r="H137" s="16"/>
      <c r="I137" s="16"/>
      <c r="J137" s="16"/>
    </row>
    <row r="138" spans="1:10" ht="22.5">
      <c r="A138" s="147"/>
      <c r="B138" s="148"/>
      <c r="C138" s="13" t="s">
        <v>246</v>
      </c>
      <c r="D138" s="8" t="s">
        <v>34</v>
      </c>
      <c r="E138" s="8">
        <v>12</v>
      </c>
      <c r="F138" s="16">
        <v>1127.57</v>
      </c>
      <c r="G138" s="16">
        <f>F138</f>
        <v>1127.57</v>
      </c>
      <c r="H138" s="16"/>
      <c r="I138" s="16"/>
      <c r="J138" s="16"/>
    </row>
    <row r="139" spans="1:10" ht="12.75">
      <c r="A139" s="147"/>
      <c r="B139" s="148"/>
      <c r="C139" s="7" t="s">
        <v>21</v>
      </c>
      <c r="D139" s="8" t="s">
        <v>22</v>
      </c>
      <c r="E139" s="8">
        <v>150</v>
      </c>
      <c r="F139" s="16">
        <v>59735.01</v>
      </c>
      <c r="G139" s="16"/>
      <c r="H139" s="16">
        <f>F139</f>
        <v>59735.01</v>
      </c>
      <c r="I139" s="16"/>
      <c r="J139" s="16"/>
    </row>
    <row r="140" spans="1:10" ht="12.75">
      <c r="A140" s="147"/>
      <c r="B140" s="148"/>
      <c r="C140" s="7" t="s">
        <v>177</v>
      </c>
      <c r="D140" s="8"/>
      <c r="E140" s="8"/>
      <c r="F140" s="15">
        <f>SUM(F135:F139)</f>
        <v>123248.1</v>
      </c>
      <c r="G140" s="15">
        <f>SUM(G135:G139)</f>
        <v>16481.41</v>
      </c>
      <c r="H140" s="15">
        <f>SUM(H135:H139)</f>
        <v>106766.69</v>
      </c>
      <c r="I140" s="15">
        <f>SUM(I135:I139)</f>
        <v>0</v>
      </c>
      <c r="J140" s="15">
        <f>SUM(J135:J139)</f>
        <v>0</v>
      </c>
    </row>
    <row r="141" spans="1:10" ht="12.75">
      <c r="A141" s="147"/>
      <c r="B141" s="148"/>
      <c r="C141" s="7" t="s">
        <v>133</v>
      </c>
      <c r="D141" s="8"/>
      <c r="E141" s="8"/>
      <c r="F141" s="17">
        <v>13694.23</v>
      </c>
      <c r="G141" s="17"/>
      <c r="H141" s="17">
        <v>4564.75</v>
      </c>
      <c r="I141" s="17">
        <v>4564.74</v>
      </c>
      <c r="J141" s="17">
        <v>4564.74</v>
      </c>
    </row>
    <row r="142" spans="1:10" ht="12.75">
      <c r="A142" s="147"/>
      <c r="B142" s="148"/>
      <c r="C142" s="14" t="s">
        <v>24</v>
      </c>
      <c r="D142" s="8"/>
      <c r="E142" s="11"/>
      <c r="F142" s="15">
        <f>F140+F141</f>
        <v>136942.33000000002</v>
      </c>
      <c r="G142" s="15">
        <f>G140+G141</f>
        <v>16481.41</v>
      </c>
      <c r="H142" s="15">
        <f>H140+H141</f>
        <v>111331.44</v>
      </c>
      <c r="I142" s="15">
        <f>I140+I141</f>
        <v>4564.74</v>
      </c>
      <c r="J142" s="15">
        <f>J140+J141</f>
        <v>4564.74</v>
      </c>
    </row>
    <row r="143" spans="1:10" ht="20.25" customHeight="1">
      <c r="A143" s="147" t="s">
        <v>87</v>
      </c>
      <c r="B143" s="148" t="s">
        <v>88</v>
      </c>
      <c r="C143" s="13" t="s">
        <v>30</v>
      </c>
      <c r="D143" s="8" t="s">
        <v>119</v>
      </c>
      <c r="E143" s="8">
        <v>20</v>
      </c>
      <c r="F143" s="16">
        <v>42948.82</v>
      </c>
      <c r="G143" s="16">
        <f>F143</f>
        <v>42948.82</v>
      </c>
      <c r="H143" s="16"/>
      <c r="I143" s="16"/>
      <c r="J143" s="16"/>
    </row>
    <row r="144" spans="1:10" ht="12.75">
      <c r="A144" s="147"/>
      <c r="B144" s="148"/>
      <c r="C144" s="7" t="s">
        <v>177</v>
      </c>
      <c r="D144" s="8"/>
      <c r="E144" s="8"/>
      <c r="F144" s="15">
        <f>F143</f>
        <v>42948.82</v>
      </c>
      <c r="G144" s="15">
        <f>G143</f>
        <v>42948.82</v>
      </c>
      <c r="H144" s="15">
        <f>H143</f>
        <v>0</v>
      </c>
      <c r="I144" s="15">
        <f>I143</f>
        <v>0</v>
      </c>
      <c r="J144" s="15">
        <f>J143</f>
        <v>0</v>
      </c>
    </row>
    <row r="145" spans="1:10" ht="12.75">
      <c r="A145" s="147"/>
      <c r="B145" s="148"/>
      <c r="C145" s="7" t="s">
        <v>133</v>
      </c>
      <c r="D145" s="8"/>
      <c r="E145" s="8"/>
      <c r="F145" s="17">
        <v>4772.09</v>
      </c>
      <c r="G145" s="17"/>
      <c r="H145" s="17">
        <v>1590.7</v>
      </c>
      <c r="I145" s="17">
        <v>1590.69</v>
      </c>
      <c r="J145" s="17">
        <v>1590.7</v>
      </c>
    </row>
    <row r="146" spans="1:10" ht="12.75">
      <c r="A146" s="147"/>
      <c r="B146" s="148"/>
      <c r="C146" s="14" t="s">
        <v>24</v>
      </c>
      <c r="D146" s="8"/>
      <c r="E146" s="8"/>
      <c r="F146" s="15">
        <f>F144+F145</f>
        <v>47720.91</v>
      </c>
      <c r="G146" s="15">
        <f>G144+G145</f>
        <v>42948.82</v>
      </c>
      <c r="H146" s="15">
        <f>H144+H145</f>
        <v>1590.7</v>
      </c>
      <c r="I146" s="15">
        <f>I144+I145</f>
        <v>1590.69</v>
      </c>
      <c r="J146" s="15">
        <f>J144+J145</f>
        <v>1590.7</v>
      </c>
    </row>
    <row r="147" spans="1:10" ht="12.75">
      <c r="A147" s="147" t="s">
        <v>89</v>
      </c>
      <c r="B147" s="148" t="s">
        <v>90</v>
      </c>
      <c r="C147" s="7" t="s">
        <v>60</v>
      </c>
      <c r="D147" s="8" t="s">
        <v>22</v>
      </c>
      <c r="E147" s="8">
        <v>47.7</v>
      </c>
      <c r="F147" s="16">
        <v>16380.7</v>
      </c>
      <c r="G147" s="16"/>
      <c r="H147" s="16"/>
      <c r="I147" s="16">
        <f>F147</f>
        <v>16380.7</v>
      </c>
      <c r="J147" s="16"/>
    </row>
    <row r="148" spans="1:10" ht="20.25" customHeight="1">
      <c r="A148" s="147"/>
      <c r="B148" s="148"/>
      <c r="C148" s="13" t="s">
        <v>30</v>
      </c>
      <c r="D148" s="8" t="s">
        <v>31</v>
      </c>
      <c r="E148" s="8">
        <v>2</v>
      </c>
      <c r="F148" s="16">
        <v>3587.73</v>
      </c>
      <c r="G148" s="16"/>
      <c r="H148" s="16">
        <f>F148</f>
        <v>3587.73</v>
      </c>
      <c r="I148" s="16"/>
      <c r="J148" s="16"/>
    </row>
    <row r="149" spans="1:10" ht="13.5" customHeight="1">
      <c r="A149" s="147"/>
      <c r="B149" s="148"/>
      <c r="C149" s="7" t="s">
        <v>177</v>
      </c>
      <c r="D149" s="8"/>
      <c r="E149" s="8"/>
      <c r="F149" s="15">
        <f>SUM(F147:F148)</f>
        <v>19968.43</v>
      </c>
      <c r="G149" s="15">
        <f>SUM(G147:G148)</f>
        <v>0</v>
      </c>
      <c r="H149" s="15">
        <f>SUM(H147:H148)</f>
        <v>3587.73</v>
      </c>
      <c r="I149" s="15">
        <f>SUM(I147:I148)</f>
        <v>16380.7</v>
      </c>
      <c r="J149" s="15">
        <f>SUM(J147:J148)</f>
        <v>0</v>
      </c>
    </row>
    <row r="150" spans="1:10" ht="13.5" customHeight="1">
      <c r="A150" s="147"/>
      <c r="B150" s="148"/>
      <c r="C150" s="7" t="s">
        <v>133</v>
      </c>
      <c r="D150" s="8"/>
      <c r="E150" s="8"/>
      <c r="F150" s="17">
        <v>2218.71</v>
      </c>
      <c r="G150" s="17"/>
      <c r="H150" s="17">
        <v>739.57</v>
      </c>
      <c r="I150" s="17">
        <v>739.57</v>
      </c>
      <c r="J150" s="17">
        <v>739.57</v>
      </c>
    </row>
    <row r="151" spans="1:10" ht="12.75">
      <c r="A151" s="147"/>
      <c r="B151" s="148"/>
      <c r="C151" s="10" t="s">
        <v>24</v>
      </c>
      <c r="D151" s="8"/>
      <c r="E151" s="8"/>
      <c r="F151" s="15">
        <f>F149+F150</f>
        <v>22187.14</v>
      </c>
      <c r="G151" s="15">
        <f>G149+G150</f>
        <v>0</v>
      </c>
      <c r="H151" s="15">
        <f>H149+H150</f>
        <v>4327.3</v>
      </c>
      <c r="I151" s="15">
        <f>I149+I150</f>
        <v>17120.27</v>
      </c>
      <c r="J151" s="15">
        <f>J149+J150</f>
        <v>739.57</v>
      </c>
    </row>
    <row r="152" spans="1:10" ht="12.75">
      <c r="A152" s="147" t="s">
        <v>91</v>
      </c>
      <c r="B152" s="148" t="s">
        <v>92</v>
      </c>
      <c r="C152" s="7" t="s">
        <v>112</v>
      </c>
      <c r="D152" s="8" t="s">
        <v>22</v>
      </c>
      <c r="E152" s="8">
        <v>1</v>
      </c>
      <c r="F152" s="16">
        <v>9504.81</v>
      </c>
      <c r="G152" s="16"/>
      <c r="H152" s="16">
        <f>F152</f>
        <v>9504.81</v>
      </c>
      <c r="I152" s="16"/>
      <c r="J152" s="16"/>
    </row>
    <row r="153" spans="1:10" ht="12.75">
      <c r="A153" s="147"/>
      <c r="B153" s="148"/>
      <c r="C153" s="7" t="s">
        <v>60</v>
      </c>
      <c r="D153" s="8" t="s">
        <v>22</v>
      </c>
      <c r="E153" s="8">
        <v>12.2</v>
      </c>
      <c r="F153" s="16">
        <v>4201.25</v>
      </c>
      <c r="G153" s="16"/>
      <c r="H153" s="16"/>
      <c r="I153" s="16">
        <f>F153</f>
        <v>4201.25</v>
      </c>
      <c r="J153" s="16"/>
    </row>
    <row r="154" spans="1:10" ht="12.75">
      <c r="A154" s="147"/>
      <c r="B154" s="148"/>
      <c r="C154" s="7" t="s">
        <v>177</v>
      </c>
      <c r="D154" s="8"/>
      <c r="E154" s="8"/>
      <c r="F154" s="15">
        <f>SUM(F152:F153)</f>
        <v>13706.06</v>
      </c>
      <c r="G154" s="15">
        <f>SUM(G152:G153)</f>
        <v>0</v>
      </c>
      <c r="H154" s="15">
        <f>SUM(H152:H153)</f>
        <v>9504.81</v>
      </c>
      <c r="I154" s="15">
        <f>SUM(I152:I153)</f>
        <v>4201.25</v>
      </c>
      <c r="J154" s="15">
        <f>SUM(J152:J153)</f>
        <v>0</v>
      </c>
    </row>
    <row r="155" spans="1:10" ht="12.75">
      <c r="A155" s="147"/>
      <c r="B155" s="148"/>
      <c r="C155" s="7" t="s">
        <v>133</v>
      </c>
      <c r="D155" s="8"/>
      <c r="E155" s="8"/>
      <c r="F155" s="17">
        <v>1522.89</v>
      </c>
      <c r="G155" s="17"/>
      <c r="H155" s="17">
        <v>507.63</v>
      </c>
      <c r="I155" s="17">
        <v>507.63</v>
      </c>
      <c r="J155" s="17">
        <v>507.63</v>
      </c>
    </row>
    <row r="156" spans="1:10" ht="12.75">
      <c r="A156" s="147"/>
      <c r="B156" s="148"/>
      <c r="C156" s="10" t="s">
        <v>24</v>
      </c>
      <c r="D156" s="8"/>
      <c r="E156" s="8"/>
      <c r="F156" s="15">
        <f>F154+F155</f>
        <v>15228.949999999999</v>
      </c>
      <c r="G156" s="15">
        <f>G154+G155</f>
        <v>0</v>
      </c>
      <c r="H156" s="15">
        <f>H154+H155</f>
        <v>10012.439999999999</v>
      </c>
      <c r="I156" s="15">
        <f>I154+I155</f>
        <v>4708.88</v>
      </c>
      <c r="J156" s="15">
        <f>J154+J155</f>
        <v>507.63</v>
      </c>
    </row>
    <row r="157" spans="1:10" ht="21.75" customHeight="1">
      <c r="A157" s="147" t="s">
        <v>93</v>
      </c>
      <c r="B157" s="148" t="s">
        <v>94</v>
      </c>
      <c r="C157" s="13" t="s">
        <v>30</v>
      </c>
      <c r="D157" s="8" t="s">
        <v>31</v>
      </c>
      <c r="E157" s="8">
        <v>4</v>
      </c>
      <c r="F157" s="16">
        <v>33017.93</v>
      </c>
      <c r="G157" s="16"/>
      <c r="H157" s="16">
        <f>F157</f>
        <v>33017.93</v>
      </c>
      <c r="I157" s="16"/>
      <c r="J157" s="16"/>
    </row>
    <row r="158" spans="1:10" ht="12.75">
      <c r="A158" s="147"/>
      <c r="B158" s="148"/>
      <c r="C158" s="7" t="s">
        <v>39</v>
      </c>
      <c r="D158" s="8" t="s">
        <v>22</v>
      </c>
      <c r="E158" s="8">
        <v>1.5</v>
      </c>
      <c r="F158" s="16">
        <v>2315.8</v>
      </c>
      <c r="G158" s="16">
        <f>F158</f>
        <v>2315.8</v>
      </c>
      <c r="H158" s="16"/>
      <c r="I158" s="16"/>
      <c r="J158" s="16"/>
    </row>
    <row r="159" spans="1:10" ht="12.75">
      <c r="A159" s="147"/>
      <c r="B159" s="148"/>
      <c r="C159" s="7" t="s">
        <v>27</v>
      </c>
      <c r="D159" s="8" t="s">
        <v>22</v>
      </c>
      <c r="E159" s="8">
        <v>356.81</v>
      </c>
      <c r="F159" s="16">
        <v>34441.73</v>
      </c>
      <c r="G159" s="16"/>
      <c r="H159" s="16"/>
      <c r="I159" s="16"/>
      <c r="J159" s="16">
        <f>F159</f>
        <v>34441.73</v>
      </c>
    </row>
    <row r="160" spans="1:10" ht="12.75">
      <c r="A160" s="147"/>
      <c r="B160" s="148"/>
      <c r="C160" s="7" t="s">
        <v>35</v>
      </c>
      <c r="D160" s="8" t="s">
        <v>22</v>
      </c>
      <c r="E160" s="8">
        <v>140</v>
      </c>
      <c r="F160" s="16">
        <v>45757.48</v>
      </c>
      <c r="G160" s="16"/>
      <c r="H160" s="16"/>
      <c r="I160" s="16">
        <f>F160</f>
        <v>45757.48</v>
      </c>
      <c r="J160" s="16"/>
    </row>
    <row r="161" spans="1:10" ht="12.75">
      <c r="A161" s="147"/>
      <c r="B161" s="148"/>
      <c r="C161" s="7" t="s">
        <v>177</v>
      </c>
      <c r="D161" s="8"/>
      <c r="E161" s="8"/>
      <c r="F161" s="15">
        <f>SUM(F157:F160)</f>
        <v>115532.94</v>
      </c>
      <c r="G161" s="15">
        <f>SUM(G157:G160)</f>
        <v>2315.8</v>
      </c>
      <c r="H161" s="15">
        <f>SUM(H157:H160)</f>
        <v>33017.93</v>
      </c>
      <c r="I161" s="15">
        <f>SUM(I157:I160)</f>
        <v>45757.48</v>
      </c>
      <c r="J161" s="15">
        <f>SUM(J157:J160)</f>
        <v>34441.73</v>
      </c>
    </row>
    <row r="162" spans="1:10" ht="12.75">
      <c r="A162" s="147"/>
      <c r="B162" s="148"/>
      <c r="C162" s="7" t="s">
        <v>133</v>
      </c>
      <c r="D162" s="8"/>
      <c r="E162" s="8"/>
      <c r="F162" s="17">
        <v>12836.99</v>
      </c>
      <c r="G162" s="17"/>
      <c r="H162" s="17">
        <v>4279</v>
      </c>
      <c r="I162" s="17">
        <v>4278.99</v>
      </c>
      <c r="J162" s="17">
        <v>4279</v>
      </c>
    </row>
    <row r="163" spans="1:10" ht="12.75">
      <c r="A163" s="147"/>
      <c r="B163" s="148"/>
      <c r="C163" s="10" t="s">
        <v>24</v>
      </c>
      <c r="D163" s="8"/>
      <c r="E163" s="16"/>
      <c r="F163" s="15">
        <f>F161+F162</f>
        <v>128369.93000000001</v>
      </c>
      <c r="G163" s="15">
        <f>G161+G162</f>
        <v>2315.8</v>
      </c>
      <c r="H163" s="15">
        <f>H161+H162</f>
        <v>37296.93</v>
      </c>
      <c r="I163" s="15">
        <f>I161+I162</f>
        <v>50036.47</v>
      </c>
      <c r="J163" s="15">
        <f>J161+J162</f>
        <v>38720.73</v>
      </c>
    </row>
    <row r="164" spans="1:10" ht="21" customHeight="1">
      <c r="A164" s="147" t="s">
        <v>95</v>
      </c>
      <c r="B164" s="148" t="s">
        <v>96</v>
      </c>
      <c r="C164" s="13" t="s">
        <v>30</v>
      </c>
      <c r="D164" s="8" t="s">
        <v>31</v>
      </c>
      <c r="E164" s="16">
        <v>20</v>
      </c>
      <c r="F164" s="16">
        <v>32566.05</v>
      </c>
      <c r="G164" s="16"/>
      <c r="H164" s="16">
        <f>F164</f>
        <v>32566.05</v>
      </c>
      <c r="I164" s="16"/>
      <c r="J164" s="16"/>
    </row>
    <row r="165" spans="1:10" ht="11.25" customHeight="1">
      <c r="A165" s="147"/>
      <c r="B165" s="148"/>
      <c r="C165" s="7" t="s">
        <v>232</v>
      </c>
      <c r="D165" s="8" t="s">
        <v>34</v>
      </c>
      <c r="E165" s="16">
        <v>5.7</v>
      </c>
      <c r="F165" s="16">
        <v>1713.17</v>
      </c>
      <c r="G165" s="16"/>
      <c r="H165" s="16">
        <f>F165</f>
        <v>1713.17</v>
      </c>
      <c r="I165" s="16"/>
      <c r="J165" s="16"/>
    </row>
    <row r="166" spans="1:10" ht="12.75">
      <c r="A166" s="147"/>
      <c r="B166" s="148"/>
      <c r="C166" s="7" t="s">
        <v>181</v>
      </c>
      <c r="D166" s="8" t="s">
        <v>34</v>
      </c>
      <c r="E166" s="16">
        <v>20</v>
      </c>
      <c r="F166" s="16">
        <v>4964.26</v>
      </c>
      <c r="G166" s="57"/>
      <c r="H166" s="57"/>
      <c r="I166" s="57">
        <f>F166</f>
        <v>4964.26</v>
      </c>
      <c r="J166" s="57"/>
    </row>
    <row r="167" spans="1:10" ht="12.75">
      <c r="A167" s="147"/>
      <c r="B167" s="148"/>
      <c r="C167" s="7" t="s">
        <v>177</v>
      </c>
      <c r="D167" s="8"/>
      <c r="E167" s="16"/>
      <c r="F167" s="15">
        <f>SUM(F164:F166)</f>
        <v>39243.48</v>
      </c>
      <c r="G167" s="15">
        <f>SUM(G164:G166)</f>
        <v>0</v>
      </c>
      <c r="H167" s="15">
        <f>SUM(H164:H166)</f>
        <v>34279.22</v>
      </c>
      <c r="I167" s="15">
        <f>SUM(I164:I166)</f>
        <v>4964.26</v>
      </c>
      <c r="J167" s="15">
        <f>SUM(J164:J166)</f>
        <v>0</v>
      </c>
    </row>
    <row r="168" spans="1:10" ht="12.75">
      <c r="A168" s="147"/>
      <c r="B168" s="148"/>
      <c r="C168" s="7" t="s">
        <v>133</v>
      </c>
      <c r="D168" s="8"/>
      <c r="E168" s="16"/>
      <c r="F168" s="17">
        <v>4360.39</v>
      </c>
      <c r="G168" s="58"/>
      <c r="H168" s="17">
        <v>1453.47</v>
      </c>
      <c r="I168" s="17">
        <v>1453.46</v>
      </c>
      <c r="J168" s="17">
        <v>1453.46</v>
      </c>
    </row>
    <row r="169" spans="1:10" ht="12.75">
      <c r="A169" s="147"/>
      <c r="B169" s="148"/>
      <c r="C169" s="10" t="s">
        <v>24</v>
      </c>
      <c r="D169" s="8"/>
      <c r="E169" s="16"/>
      <c r="F169" s="15">
        <f>F167+F168</f>
        <v>43603.87</v>
      </c>
      <c r="G169" s="15">
        <f>G167+G168</f>
        <v>0</v>
      </c>
      <c r="H169" s="15">
        <f>H167+H168</f>
        <v>35732.69</v>
      </c>
      <c r="I169" s="15">
        <f>I167+I168</f>
        <v>6417.72</v>
      </c>
      <c r="J169" s="15">
        <f>J167+J168</f>
        <v>1453.46</v>
      </c>
    </row>
    <row r="170" spans="1:10" ht="20.25" customHeight="1">
      <c r="A170" s="147" t="s">
        <v>98</v>
      </c>
      <c r="B170" s="148" t="s">
        <v>99</v>
      </c>
      <c r="C170" s="13" t="s">
        <v>30</v>
      </c>
      <c r="D170" s="8" t="s">
        <v>31</v>
      </c>
      <c r="E170" s="16">
        <v>38</v>
      </c>
      <c r="F170" s="16">
        <v>47968.73</v>
      </c>
      <c r="G170" s="16"/>
      <c r="H170" s="16">
        <f>F170</f>
        <v>47968.73</v>
      </c>
      <c r="I170" s="16"/>
      <c r="J170" s="16"/>
    </row>
    <row r="171" spans="1:10" ht="21.75" customHeight="1">
      <c r="A171" s="147"/>
      <c r="B171" s="148"/>
      <c r="C171" s="13" t="s">
        <v>236</v>
      </c>
      <c r="D171" s="8" t="s">
        <v>31</v>
      </c>
      <c r="E171" s="16">
        <v>2</v>
      </c>
      <c r="F171" s="16">
        <v>2951.25</v>
      </c>
      <c r="G171" s="16">
        <f>F171</f>
        <v>2951.25</v>
      </c>
      <c r="H171" s="16"/>
      <c r="I171" s="16"/>
      <c r="J171" s="16"/>
    </row>
    <row r="172" spans="1:10" ht="12.75">
      <c r="A172" s="147"/>
      <c r="B172" s="148"/>
      <c r="C172" s="7" t="s">
        <v>131</v>
      </c>
      <c r="D172" s="8" t="s">
        <v>22</v>
      </c>
      <c r="E172" s="16">
        <v>6</v>
      </c>
      <c r="F172" s="16">
        <v>23626.58</v>
      </c>
      <c r="G172" s="16"/>
      <c r="H172" s="16"/>
      <c r="I172" s="16">
        <f>F172</f>
        <v>23626.58</v>
      </c>
      <c r="J172" s="16"/>
    </row>
    <row r="173" spans="1:10" ht="12.75">
      <c r="A173" s="147"/>
      <c r="B173" s="148"/>
      <c r="C173" s="7" t="s">
        <v>112</v>
      </c>
      <c r="D173" s="8" t="s">
        <v>22</v>
      </c>
      <c r="E173" s="16">
        <v>4</v>
      </c>
      <c r="F173" s="16">
        <v>67316.24</v>
      </c>
      <c r="G173" s="16"/>
      <c r="H173" s="16"/>
      <c r="I173" s="16">
        <f>F173</f>
        <v>67316.24</v>
      </c>
      <c r="J173" s="16"/>
    </row>
    <row r="174" spans="1:10" ht="12.75">
      <c r="A174" s="147"/>
      <c r="B174" s="148"/>
      <c r="C174" s="7" t="s">
        <v>177</v>
      </c>
      <c r="D174" s="8"/>
      <c r="E174" s="16"/>
      <c r="F174" s="15">
        <f>SUM(F170:F173)</f>
        <v>141862.8</v>
      </c>
      <c r="G174" s="15">
        <f>SUM(G170:G173)</f>
        <v>2951.25</v>
      </c>
      <c r="H174" s="15">
        <f>SUM(H170:H173)</f>
        <v>47968.73</v>
      </c>
      <c r="I174" s="15">
        <f>SUM(I170:I173)</f>
        <v>90942.82</v>
      </c>
      <c r="J174" s="15">
        <f>SUM(J170:J173)</f>
        <v>0</v>
      </c>
    </row>
    <row r="175" spans="1:10" ht="12.75">
      <c r="A175" s="147"/>
      <c r="B175" s="148"/>
      <c r="C175" s="7" t="s">
        <v>133</v>
      </c>
      <c r="D175" s="8"/>
      <c r="E175" s="16"/>
      <c r="F175" s="17">
        <v>15762.53</v>
      </c>
      <c r="G175" s="17"/>
      <c r="H175" s="17">
        <v>5254.18</v>
      </c>
      <c r="I175" s="17">
        <v>5254.17</v>
      </c>
      <c r="J175" s="17">
        <v>5254.18</v>
      </c>
    </row>
    <row r="176" spans="1:10" ht="12.75">
      <c r="A176" s="147"/>
      <c r="B176" s="148"/>
      <c r="C176" s="10" t="s">
        <v>24</v>
      </c>
      <c r="D176" s="8"/>
      <c r="E176" s="16"/>
      <c r="F176" s="15">
        <f>F174+F175</f>
        <v>157625.33</v>
      </c>
      <c r="G176" s="15">
        <f>G174+G175</f>
        <v>2951.25</v>
      </c>
      <c r="H176" s="15">
        <f>H174+H175</f>
        <v>53222.91</v>
      </c>
      <c r="I176" s="15">
        <f>I174+I175</f>
        <v>96196.99</v>
      </c>
      <c r="J176" s="15">
        <f>J174+J175</f>
        <v>5254.18</v>
      </c>
    </row>
    <row r="177" spans="1:10" ht="12.75">
      <c r="A177" s="147" t="s">
        <v>100</v>
      </c>
      <c r="B177" s="148" t="s">
        <v>101</v>
      </c>
      <c r="C177" s="7" t="s">
        <v>198</v>
      </c>
      <c r="D177" s="8" t="s">
        <v>34</v>
      </c>
      <c r="E177" s="16">
        <v>60</v>
      </c>
      <c r="F177" s="16">
        <v>55732.84</v>
      </c>
      <c r="G177" s="16"/>
      <c r="H177" s="16"/>
      <c r="I177" s="16">
        <f>F177</f>
        <v>55732.84</v>
      </c>
      <c r="J177" s="16"/>
    </row>
    <row r="178" spans="1:10" ht="21" customHeight="1">
      <c r="A178" s="147"/>
      <c r="B178" s="148"/>
      <c r="C178" s="13" t="s">
        <v>50</v>
      </c>
      <c r="D178" s="8" t="s">
        <v>31</v>
      </c>
      <c r="E178" s="16">
        <v>102</v>
      </c>
      <c r="F178" s="16">
        <v>34672.92</v>
      </c>
      <c r="G178" s="16"/>
      <c r="H178" s="16"/>
      <c r="I178" s="16"/>
      <c r="J178" s="16">
        <f>F178</f>
        <v>34672.92</v>
      </c>
    </row>
    <row r="179" spans="1:10" ht="12.75">
      <c r="A179" s="147"/>
      <c r="B179" s="148"/>
      <c r="C179" s="7" t="s">
        <v>199</v>
      </c>
      <c r="D179" s="8" t="s">
        <v>22</v>
      </c>
      <c r="E179" s="16">
        <v>0.18</v>
      </c>
      <c r="F179" s="16">
        <v>8122.43</v>
      </c>
      <c r="G179" s="16"/>
      <c r="H179" s="16"/>
      <c r="I179" s="16">
        <f>F179</f>
        <v>8122.43</v>
      </c>
      <c r="J179" s="16"/>
    </row>
    <row r="180" spans="1:10" ht="12.75">
      <c r="A180" s="147"/>
      <c r="B180" s="148"/>
      <c r="C180" s="7" t="s">
        <v>180</v>
      </c>
      <c r="D180" s="8" t="s">
        <v>119</v>
      </c>
      <c r="E180" s="16">
        <v>4</v>
      </c>
      <c r="F180" s="16">
        <v>16044.48</v>
      </c>
      <c r="G180" s="16"/>
      <c r="H180" s="16"/>
      <c r="I180" s="16">
        <f>F180</f>
        <v>16044.48</v>
      </c>
      <c r="J180" s="16"/>
    </row>
    <row r="181" spans="1:10" ht="12.75">
      <c r="A181" s="147"/>
      <c r="B181" s="148"/>
      <c r="C181" s="7" t="s">
        <v>39</v>
      </c>
      <c r="D181" s="8" t="s">
        <v>22</v>
      </c>
      <c r="E181" s="16">
        <v>1.5</v>
      </c>
      <c r="F181" s="16">
        <v>2258.97</v>
      </c>
      <c r="G181" s="16">
        <f>F181</f>
        <v>2258.97</v>
      </c>
      <c r="H181" s="16"/>
      <c r="I181" s="16"/>
      <c r="J181" s="16"/>
    </row>
    <row r="182" spans="1:10" ht="12.75">
      <c r="A182" s="147"/>
      <c r="B182" s="148"/>
      <c r="C182" s="7" t="s">
        <v>177</v>
      </c>
      <c r="D182" s="8"/>
      <c r="E182" s="16"/>
      <c r="F182" s="15">
        <f>SUM(F177:F181)</f>
        <v>116831.64</v>
      </c>
      <c r="G182" s="15">
        <f>SUM(G177:G181)</f>
        <v>2258.97</v>
      </c>
      <c r="H182" s="15">
        <f>SUM(H177:H181)</f>
        <v>0</v>
      </c>
      <c r="I182" s="15">
        <f>SUM(I177:I181)</f>
        <v>79899.75</v>
      </c>
      <c r="J182" s="15">
        <f>SUM(J177:J181)</f>
        <v>34672.92</v>
      </c>
    </row>
    <row r="183" spans="1:10" ht="12.75">
      <c r="A183" s="147"/>
      <c r="B183" s="148"/>
      <c r="C183" s="7" t="s">
        <v>133</v>
      </c>
      <c r="D183" s="8"/>
      <c r="E183" s="16"/>
      <c r="F183" s="17">
        <v>12981.29</v>
      </c>
      <c r="G183" s="17"/>
      <c r="H183" s="17">
        <v>4327.1</v>
      </c>
      <c r="I183" s="17">
        <v>4327.09</v>
      </c>
      <c r="J183" s="17">
        <v>4327.1</v>
      </c>
    </row>
    <row r="184" spans="1:10" ht="12.75">
      <c r="A184" s="147"/>
      <c r="B184" s="148"/>
      <c r="C184" s="10" t="s">
        <v>24</v>
      </c>
      <c r="D184" s="8"/>
      <c r="E184" s="16"/>
      <c r="F184" s="15">
        <f>F182+F183</f>
        <v>129812.93</v>
      </c>
      <c r="G184" s="15">
        <f>G182+G183</f>
        <v>2258.97</v>
      </c>
      <c r="H184" s="15">
        <f>H182+H183</f>
        <v>4327.1</v>
      </c>
      <c r="I184" s="15">
        <f>I182+I183</f>
        <v>84226.84</v>
      </c>
      <c r="J184" s="15">
        <f>J182+J183</f>
        <v>39000.02</v>
      </c>
    </row>
    <row r="185" spans="1:10" ht="22.5">
      <c r="A185" s="147">
        <v>20</v>
      </c>
      <c r="B185" s="147" t="s">
        <v>241</v>
      </c>
      <c r="C185" s="13" t="s">
        <v>30</v>
      </c>
      <c r="D185" s="8" t="s">
        <v>31</v>
      </c>
      <c r="E185" s="16">
        <v>3</v>
      </c>
      <c r="F185" s="16">
        <v>24933.7</v>
      </c>
      <c r="G185" s="15"/>
      <c r="H185" s="15"/>
      <c r="I185" s="16">
        <f>F185</f>
        <v>24933.7</v>
      </c>
      <c r="J185" s="15"/>
    </row>
    <row r="186" spans="1:10" ht="12.75">
      <c r="A186" s="147"/>
      <c r="B186" s="147"/>
      <c r="C186" s="7" t="s">
        <v>202</v>
      </c>
      <c r="D186" s="8" t="s">
        <v>34</v>
      </c>
      <c r="E186" s="16">
        <v>241.1</v>
      </c>
      <c r="F186" s="16">
        <v>72569.18</v>
      </c>
      <c r="G186" s="15"/>
      <c r="H186" s="15"/>
      <c r="I186" s="16">
        <f>F186</f>
        <v>72569.18</v>
      </c>
      <c r="J186" s="15"/>
    </row>
    <row r="187" spans="1:10" ht="22.5">
      <c r="A187" s="147"/>
      <c r="B187" s="147"/>
      <c r="C187" s="13" t="s">
        <v>175</v>
      </c>
      <c r="D187" s="8" t="s">
        <v>119</v>
      </c>
      <c r="E187" s="16">
        <v>30</v>
      </c>
      <c r="F187" s="16">
        <v>8112.3</v>
      </c>
      <c r="G187" s="16"/>
      <c r="H187" s="16"/>
      <c r="I187" s="16"/>
      <c r="J187" s="16">
        <f>F187</f>
        <v>8112.3</v>
      </c>
    </row>
    <row r="188" spans="1:10" ht="12.75">
      <c r="A188" s="147"/>
      <c r="B188" s="147"/>
      <c r="C188" s="7" t="s">
        <v>203</v>
      </c>
      <c r="D188" s="8" t="s">
        <v>34</v>
      </c>
      <c r="E188" s="16">
        <v>10.6</v>
      </c>
      <c r="F188" s="16">
        <v>1021.76</v>
      </c>
      <c r="G188" s="16"/>
      <c r="H188" s="16"/>
      <c r="I188" s="16"/>
      <c r="J188" s="16">
        <f>F188</f>
        <v>1021.76</v>
      </c>
    </row>
    <row r="189" spans="1:10" ht="12.75">
      <c r="A189" s="147"/>
      <c r="B189" s="147"/>
      <c r="C189" s="7" t="s">
        <v>204</v>
      </c>
      <c r="D189" s="8" t="s">
        <v>119</v>
      </c>
      <c r="E189" s="16">
        <v>3</v>
      </c>
      <c r="F189" s="16">
        <v>15697.85</v>
      </c>
      <c r="G189" s="16"/>
      <c r="H189" s="16"/>
      <c r="I189" s="16">
        <f>F189</f>
        <v>15697.85</v>
      </c>
      <c r="J189" s="16"/>
    </row>
    <row r="190" spans="1:10" ht="12.75">
      <c r="A190" s="147"/>
      <c r="B190" s="147"/>
      <c r="C190" s="7" t="s">
        <v>205</v>
      </c>
      <c r="D190" s="8" t="s">
        <v>34</v>
      </c>
      <c r="E190" s="16">
        <v>6</v>
      </c>
      <c r="F190" s="16">
        <v>5741</v>
      </c>
      <c r="G190" s="16"/>
      <c r="H190" s="16"/>
      <c r="I190" s="16">
        <f>F190</f>
        <v>5741</v>
      </c>
      <c r="J190" s="16"/>
    </row>
    <row r="191" spans="1:10" ht="12.75">
      <c r="A191" s="147"/>
      <c r="B191" s="147"/>
      <c r="C191" s="7" t="s">
        <v>52</v>
      </c>
      <c r="D191" s="8" t="s">
        <v>22</v>
      </c>
      <c r="E191" s="16">
        <v>25</v>
      </c>
      <c r="F191" s="16">
        <v>12277.05</v>
      </c>
      <c r="G191" s="16"/>
      <c r="H191" s="16"/>
      <c r="I191" s="16">
        <f>F191</f>
        <v>12277.05</v>
      </c>
      <c r="J191" s="16"/>
    </row>
    <row r="192" spans="1:10" ht="12.75">
      <c r="A192" s="147"/>
      <c r="B192" s="147"/>
      <c r="C192" s="7" t="s">
        <v>206</v>
      </c>
      <c r="D192" s="8" t="s">
        <v>22</v>
      </c>
      <c r="E192" s="16">
        <v>3</v>
      </c>
      <c r="F192" s="16">
        <v>1381.55</v>
      </c>
      <c r="G192" s="16"/>
      <c r="H192" s="16"/>
      <c r="I192" s="16">
        <f>F192</f>
        <v>1381.55</v>
      </c>
      <c r="J192" s="16"/>
    </row>
    <row r="193" spans="1:18" ht="12.75">
      <c r="A193" s="147"/>
      <c r="B193" s="147"/>
      <c r="C193" s="7" t="s">
        <v>177</v>
      </c>
      <c r="D193" s="8"/>
      <c r="E193" s="16"/>
      <c r="F193" s="15">
        <f>SUM(F185:F192)</f>
        <v>141734.38999999998</v>
      </c>
      <c r="G193" s="15">
        <f>SUM(G185:G192)</f>
        <v>0</v>
      </c>
      <c r="H193" s="15">
        <f>SUM(H185:H192)</f>
        <v>0</v>
      </c>
      <c r="I193" s="15">
        <f>SUM(I185:I192)</f>
        <v>132600.33</v>
      </c>
      <c r="J193" s="15">
        <f>SUM(J185:J192)</f>
        <v>9134.06</v>
      </c>
      <c r="K193" s="52"/>
      <c r="L193" s="52"/>
      <c r="M193" s="52"/>
      <c r="N193" s="52"/>
      <c r="O193" s="52"/>
      <c r="P193" s="52"/>
      <c r="Q193" s="52"/>
      <c r="R193" s="52"/>
    </row>
    <row r="194" spans="1:10" ht="12.75">
      <c r="A194" s="147"/>
      <c r="B194" s="147"/>
      <c r="C194" s="7" t="s">
        <v>133</v>
      </c>
      <c r="D194" s="8"/>
      <c r="E194" s="16"/>
      <c r="F194" s="17">
        <v>15748.26</v>
      </c>
      <c r="G194" s="17"/>
      <c r="H194" s="17">
        <v>5249.42</v>
      </c>
      <c r="I194" s="17">
        <v>5249.42</v>
      </c>
      <c r="J194" s="17">
        <v>5249.42</v>
      </c>
    </row>
    <row r="195" spans="1:10" ht="12.75">
      <c r="A195" s="147"/>
      <c r="B195" s="147"/>
      <c r="C195" s="10" t="s">
        <v>24</v>
      </c>
      <c r="D195" s="8"/>
      <c r="E195" s="16"/>
      <c r="F195" s="15">
        <f>F193+F194</f>
        <v>157482.65</v>
      </c>
      <c r="G195" s="15">
        <f>G193+G194</f>
        <v>0</v>
      </c>
      <c r="H195" s="15">
        <f>H193+H194</f>
        <v>5249.42</v>
      </c>
      <c r="I195" s="15">
        <f>I193+I194</f>
        <v>137849.75</v>
      </c>
      <c r="J195" s="15">
        <f>J193+J194</f>
        <v>14383.48</v>
      </c>
    </row>
    <row r="196" spans="1:10" ht="20.25" customHeight="1">
      <c r="A196" s="147">
        <v>21</v>
      </c>
      <c r="B196" s="148" t="s">
        <v>102</v>
      </c>
      <c r="C196" s="13" t="s">
        <v>30</v>
      </c>
      <c r="D196" s="8" t="s">
        <v>31</v>
      </c>
      <c r="E196" s="16">
        <v>1</v>
      </c>
      <c r="F196" s="16">
        <v>5760.63</v>
      </c>
      <c r="G196" s="16"/>
      <c r="H196" s="16">
        <f>F196</f>
        <v>5760.63</v>
      </c>
      <c r="I196" s="16"/>
      <c r="J196" s="16"/>
    </row>
    <row r="197" spans="1:10" ht="12.75">
      <c r="A197" s="147"/>
      <c r="B197" s="148"/>
      <c r="C197" s="7" t="s">
        <v>104</v>
      </c>
      <c r="D197" s="8" t="s">
        <v>34</v>
      </c>
      <c r="E197" s="16">
        <v>8.5</v>
      </c>
      <c r="F197" s="16">
        <v>5157.03</v>
      </c>
      <c r="G197" s="16"/>
      <c r="H197" s="16">
        <f>F197</f>
        <v>5157.03</v>
      </c>
      <c r="I197" s="16"/>
      <c r="J197" s="16"/>
    </row>
    <row r="198" spans="1:10" ht="12.75">
      <c r="A198" s="147"/>
      <c r="B198" s="148"/>
      <c r="C198" s="7" t="s">
        <v>71</v>
      </c>
      <c r="D198" s="8" t="s">
        <v>34</v>
      </c>
      <c r="E198" s="16">
        <v>2.5</v>
      </c>
      <c r="F198" s="16">
        <v>1768.57</v>
      </c>
      <c r="G198" s="16"/>
      <c r="H198" s="16"/>
      <c r="I198" s="16">
        <f>F198</f>
        <v>1768.57</v>
      </c>
      <c r="J198" s="16"/>
    </row>
    <row r="199" spans="1:10" ht="12.75">
      <c r="A199" s="147"/>
      <c r="B199" s="148"/>
      <c r="C199" s="7" t="s">
        <v>165</v>
      </c>
      <c r="D199" s="8" t="s">
        <v>22</v>
      </c>
      <c r="E199" s="16">
        <v>361.04</v>
      </c>
      <c r="F199" s="16">
        <v>31876.35</v>
      </c>
      <c r="G199" s="16"/>
      <c r="H199" s="16"/>
      <c r="I199" s="16"/>
      <c r="J199" s="16">
        <f>F199</f>
        <v>31876.35</v>
      </c>
    </row>
    <row r="200" spans="1:10" ht="12.75">
      <c r="A200" s="147"/>
      <c r="B200" s="148"/>
      <c r="C200" s="7" t="s">
        <v>166</v>
      </c>
      <c r="D200" s="8" t="s">
        <v>22</v>
      </c>
      <c r="E200" s="16">
        <v>10.5</v>
      </c>
      <c r="F200" s="16">
        <v>6560.54</v>
      </c>
      <c r="G200" s="16"/>
      <c r="H200" s="16"/>
      <c r="I200" s="16">
        <f>F200</f>
        <v>6560.54</v>
      </c>
      <c r="J200" s="16"/>
    </row>
    <row r="201" spans="1:10" ht="12.75">
      <c r="A201" s="147"/>
      <c r="B201" s="148"/>
      <c r="C201" s="7" t="s">
        <v>167</v>
      </c>
      <c r="D201" s="8" t="s">
        <v>119</v>
      </c>
      <c r="E201" s="16">
        <v>8</v>
      </c>
      <c r="F201" s="16">
        <v>13834.4</v>
      </c>
      <c r="G201" s="16"/>
      <c r="H201" s="16"/>
      <c r="I201" s="16">
        <f>F201</f>
        <v>13834.4</v>
      </c>
      <c r="J201" s="16"/>
    </row>
    <row r="202" spans="1:10" ht="12.75">
      <c r="A202" s="147"/>
      <c r="B202" s="148"/>
      <c r="C202" s="7" t="s">
        <v>168</v>
      </c>
      <c r="D202" s="8" t="s">
        <v>31</v>
      </c>
      <c r="E202" s="16">
        <v>3</v>
      </c>
      <c r="F202" s="16">
        <v>31876.34</v>
      </c>
      <c r="G202" s="16"/>
      <c r="H202" s="16"/>
      <c r="I202" s="16">
        <f>F202</f>
        <v>31876.34</v>
      </c>
      <c r="J202" s="16"/>
    </row>
    <row r="203" spans="1:10" ht="12.75">
      <c r="A203" s="147"/>
      <c r="B203" s="148"/>
      <c r="C203" s="7" t="s">
        <v>177</v>
      </c>
      <c r="D203" s="8"/>
      <c r="E203" s="16"/>
      <c r="F203" s="15">
        <f>SUM(F196:F202)</f>
        <v>96833.86</v>
      </c>
      <c r="G203" s="15">
        <f>SUM(G196:G202)</f>
        <v>0</v>
      </c>
      <c r="H203" s="15">
        <f>SUM(H196:H202)</f>
        <v>10917.66</v>
      </c>
      <c r="I203" s="15">
        <f>SUM(I196:I202)</f>
        <v>54039.850000000006</v>
      </c>
      <c r="J203" s="15">
        <f>SUM(J196:J202)</f>
        <v>31876.35</v>
      </c>
    </row>
    <row r="204" spans="1:10" ht="12.75">
      <c r="A204" s="147"/>
      <c r="B204" s="148"/>
      <c r="C204" s="7" t="s">
        <v>133</v>
      </c>
      <c r="D204" s="8"/>
      <c r="E204" s="16"/>
      <c r="F204" s="17">
        <v>10759.32</v>
      </c>
      <c r="G204" s="17"/>
      <c r="H204" s="17">
        <v>3586.44</v>
      </c>
      <c r="I204" s="17">
        <v>3586.44</v>
      </c>
      <c r="J204" s="17">
        <v>3586.44</v>
      </c>
    </row>
    <row r="205" spans="1:10" ht="12.75">
      <c r="A205" s="147"/>
      <c r="B205" s="148"/>
      <c r="C205" s="10" t="s">
        <v>24</v>
      </c>
      <c r="D205" s="8"/>
      <c r="E205" s="16"/>
      <c r="F205" s="15">
        <f>F203+F204</f>
        <v>107593.18</v>
      </c>
      <c r="G205" s="15">
        <f>G203+G204</f>
        <v>0</v>
      </c>
      <c r="H205" s="15">
        <f>H203+H204</f>
        <v>14504.1</v>
      </c>
      <c r="I205" s="15">
        <f>I203+I204</f>
        <v>57626.29000000001</v>
      </c>
      <c r="J205" s="15">
        <f>J203+J204</f>
        <v>35462.79</v>
      </c>
    </row>
    <row r="206" spans="1:10" ht="21" customHeight="1">
      <c r="A206" s="147">
        <v>22</v>
      </c>
      <c r="B206" s="148" t="s">
        <v>103</v>
      </c>
      <c r="C206" s="13" t="s">
        <v>30</v>
      </c>
      <c r="D206" s="8" t="s">
        <v>31</v>
      </c>
      <c r="E206" s="16">
        <v>18</v>
      </c>
      <c r="F206" s="16">
        <v>16829.35</v>
      </c>
      <c r="G206" s="16"/>
      <c r="H206" s="16">
        <f>F206</f>
        <v>16829.35</v>
      </c>
      <c r="I206" s="17"/>
      <c r="J206" s="16"/>
    </row>
    <row r="207" spans="1:10" ht="12.75">
      <c r="A207" s="147"/>
      <c r="B207" s="148"/>
      <c r="C207" s="7" t="s">
        <v>162</v>
      </c>
      <c r="D207" s="8" t="s">
        <v>31</v>
      </c>
      <c r="E207" s="16">
        <v>1</v>
      </c>
      <c r="F207" s="16">
        <v>4833.96</v>
      </c>
      <c r="G207" s="16"/>
      <c r="H207" s="16"/>
      <c r="I207" s="17">
        <f>F207</f>
        <v>4833.96</v>
      </c>
      <c r="J207" s="16"/>
    </row>
    <row r="208" spans="1:10" ht="12.75">
      <c r="A208" s="147"/>
      <c r="B208" s="148"/>
      <c r="C208" s="7" t="s">
        <v>163</v>
      </c>
      <c r="D208" s="8" t="s">
        <v>31</v>
      </c>
      <c r="E208" s="16">
        <v>1</v>
      </c>
      <c r="F208" s="16">
        <v>13900.52</v>
      </c>
      <c r="G208" s="16"/>
      <c r="H208" s="16"/>
      <c r="I208" s="16">
        <f>F208</f>
        <v>13900.52</v>
      </c>
      <c r="J208" s="16"/>
    </row>
    <row r="209" spans="1:10" ht="12.75">
      <c r="A209" s="147"/>
      <c r="B209" s="148"/>
      <c r="C209" s="7" t="s">
        <v>177</v>
      </c>
      <c r="D209" s="8"/>
      <c r="E209" s="16"/>
      <c r="F209" s="15">
        <f>SUM(F206:F208)</f>
        <v>35563.83</v>
      </c>
      <c r="G209" s="15">
        <f>SUM(G206:G208)</f>
        <v>0</v>
      </c>
      <c r="H209" s="15">
        <f>SUM(H206:H208)</f>
        <v>16829.35</v>
      </c>
      <c r="I209" s="15">
        <f>SUM(I206:I208)</f>
        <v>18734.48</v>
      </c>
      <c r="J209" s="15">
        <f>SUM(J206:J208)</f>
        <v>0</v>
      </c>
    </row>
    <row r="210" spans="1:10" ht="12.75">
      <c r="A210" s="147"/>
      <c r="B210" s="148"/>
      <c r="C210" s="7" t="s">
        <v>133</v>
      </c>
      <c r="D210" s="8"/>
      <c r="E210" s="16"/>
      <c r="F210" s="17">
        <f>3951.54</f>
        <v>3951.54</v>
      </c>
      <c r="G210" s="17"/>
      <c r="H210" s="17">
        <v>1317.18</v>
      </c>
      <c r="I210" s="17">
        <v>1317.18</v>
      </c>
      <c r="J210" s="17">
        <v>1317.18</v>
      </c>
    </row>
    <row r="211" spans="1:10" ht="12.75">
      <c r="A211" s="147"/>
      <c r="B211" s="148"/>
      <c r="C211" s="10" t="s">
        <v>24</v>
      </c>
      <c r="D211" s="8"/>
      <c r="E211" s="16"/>
      <c r="F211" s="15">
        <f>F209+F210</f>
        <v>39515.37</v>
      </c>
      <c r="G211" s="15">
        <f>G209+G210</f>
        <v>0</v>
      </c>
      <c r="H211" s="15">
        <f>H209+H210</f>
        <v>18146.53</v>
      </c>
      <c r="I211" s="15">
        <f>I209+I210</f>
        <v>20051.66</v>
      </c>
      <c r="J211" s="15">
        <f>J209+J210</f>
        <v>1317.18</v>
      </c>
    </row>
    <row r="212" spans="1:10" ht="21.75" customHeight="1">
      <c r="A212" s="147">
        <v>23</v>
      </c>
      <c r="B212" s="148" t="s">
        <v>105</v>
      </c>
      <c r="C212" s="13" t="s">
        <v>30</v>
      </c>
      <c r="D212" s="8" t="s">
        <v>31</v>
      </c>
      <c r="E212" s="16">
        <v>2</v>
      </c>
      <c r="F212" s="16">
        <v>12033.51</v>
      </c>
      <c r="G212" s="16"/>
      <c r="H212" s="16">
        <f>F212</f>
        <v>12033.51</v>
      </c>
      <c r="I212" s="16"/>
      <c r="J212" s="16"/>
    </row>
    <row r="213" spans="1:10" ht="12.75">
      <c r="A213" s="147"/>
      <c r="B213" s="148"/>
      <c r="C213" s="7" t="s">
        <v>35</v>
      </c>
      <c r="D213" s="8" t="s">
        <v>22</v>
      </c>
      <c r="E213" s="16">
        <v>200</v>
      </c>
      <c r="F213" s="16">
        <v>86862.13</v>
      </c>
      <c r="G213" s="16"/>
      <c r="H213" s="16"/>
      <c r="I213" s="16">
        <f>F213</f>
        <v>86862.13</v>
      </c>
      <c r="J213" s="16"/>
    </row>
    <row r="214" spans="1:10" ht="12.75">
      <c r="A214" s="147"/>
      <c r="B214" s="148"/>
      <c r="C214" s="7" t="s">
        <v>177</v>
      </c>
      <c r="D214" s="8"/>
      <c r="E214" s="16"/>
      <c r="F214" s="15">
        <f>SUM(F212:F213)</f>
        <v>98895.64</v>
      </c>
      <c r="G214" s="15">
        <f>SUM(G212:G213)</f>
        <v>0</v>
      </c>
      <c r="H214" s="15">
        <f>SUM(H212:H213)</f>
        <v>12033.51</v>
      </c>
      <c r="I214" s="15">
        <f>SUM(I212:I213)</f>
        <v>86862.13</v>
      </c>
      <c r="J214" s="15">
        <f>SUM(J212:J213)</f>
        <v>0</v>
      </c>
    </row>
    <row r="215" spans="1:10" ht="12.75">
      <c r="A215" s="147"/>
      <c r="B215" s="148"/>
      <c r="C215" s="7" t="s">
        <v>133</v>
      </c>
      <c r="D215" s="8"/>
      <c r="E215" s="16"/>
      <c r="F215" s="17">
        <v>10988.4</v>
      </c>
      <c r="G215" s="17"/>
      <c r="H215" s="17">
        <v>3662.8</v>
      </c>
      <c r="I215" s="17">
        <v>3662.8</v>
      </c>
      <c r="J215" s="17">
        <v>3662.8</v>
      </c>
    </row>
    <row r="216" spans="1:10" ht="12.75">
      <c r="A216" s="147"/>
      <c r="B216" s="148"/>
      <c r="C216" s="10" t="s">
        <v>24</v>
      </c>
      <c r="D216" s="8"/>
      <c r="E216" s="16"/>
      <c r="F216" s="15">
        <f>F214+F215</f>
        <v>109884.04</v>
      </c>
      <c r="G216" s="15">
        <f>G214+G215</f>
        <v>0</v>
      </c>
      <c r="H216" s="15">
        <f>H214+H215</f>
        <v>15696.310000000001</v>
      </c>
      <c r="I216" s="15">
        <f>I214+I215</f>
        <v>90524.93000000001</v>
      </c>
      <c r="J216" s="15">
        <f>J214+J215</f>
        <v>3662.8</v>
      </c>
    </row>
    <row r="217" spans="1:10" ht="20.25" customHeight="1">
      <c r="A217" s="147">
        <v>24</v>
      </c>
      <c r="B217" s="148" t="s">
        <v>106</v>
      </c>
      <c r="C217" s="13" t="s">
        <v>50</v>
      </c>
      <c r="D217" s="8" t="s">
        <v>31</v>
      </c>
      <c r="E217" s="16">
        <v>10</v>
      </c>
      <c r="F217" s="16">
        <v>11052.51</v>
      </c>
      <c r="G217" s="16"/>
      <c r="H217" s="16"/>
      <c r="I217" s="16"/>
      <c r="J217" s="16">
        <f>F217</f>
        <v>11052.51</v>
      </c>
    </row>
    <row r="218" spans="1:10" ht="12.75">
      <c r="A218" s="147"/>
      <c r="B218" s="148"/>
      <c r="C218" s="7" t="s">
        <v>214</v>
      </c>
      <c r="D218" s="8" t="s">
        <v>22</v>
      </c>
      <c r="E218" s="16">
        <v>1.78</v>
      </c>
      <c r="F218" s="16">
        <v>937.76</v>
      </c>
      <c r="G218" s="16">
        <f>F218</f>
        <v>937.76</v>
      </c>
      <c r="H218" s="16"/>
      <c r="I218" s="16"/>
      <c r="J218" s="16"/>
    </row>
    <row r="219" spans="1:10" ht="12.75">
      <c r="A219" s="147"/>
      <c r="B219" s="148"/>
      <c r="C219" s="7" t="s">
        <v>131</v>
      </c>
      <c r="D219" s="8" t="s">
        <v>31</v>
      </c>
      <c r="E219" s="16">
        <v>5</v>
      </c>
      <c r="F219" s="16">
        <f>12823.45+1629.11</f>
        <v>14452.560000000001</v>
      </c>
      <c r="G219" s="16"/>
      <c r="H219" s="16"/>
      <c r="I219" s="16">
        <f>F219</f>
        <v>14452.560000000001</v>
      </c>
      <c r="J219" s="16"/>
    </row>
    <row r="220" spans="1:10" ht="12.75">
      <c r="A220" s="147"/>
      <c r="B220" s="148"/>
      <c r="C220" s="7" t="s">
        <v>215</v>
      </c>
      <c r="D220" s="8" t="s">
        <v>22</v>
      </c>
      <c r="E220" s="16">
        <v>802.18</v>
      </c>
      <c r="F220" s="16">
        <v>60001.69</v>
      </c>
      <c r="G220" s="16"/>
      <c r="H220" s="16"/>
      <c r="I220" s="16"/>
      <c r="J220" s="16">
        <f>F220</f>
        <v>60001.69</v>
      </c>
    </row>
    <row r="221" spans="1:10" ht="12.75">
      <c r="A221" s="147"/>
      <c r="B221" s="148"/>
      <c r="C221" s="7" t="s">
        <v>216</v>
      </c>
      <c r="D221" s="8" t="s">
        <v>31</v>
      </c>
      <c r="E221" s="16">
        <v>2</v>
      </c>
      <c r="F221" s="16">
        <f>1565.25+2728.27</f>
        <v>4293.52</v>
      </c>
      <c r="G221" s="16"/>
      <c r="H221" s="16"/>
      <c r="I221" s="16"/>
      <c r="J221" s="16">
        <f>F221</f>
        <v>4293.52</v>
      </c>
    </row>
    <row r="222" spans="1:10" ht="12.75">
      <c r="A222" s="147"/>
      <c r="B222" s="148"/>
      <c r="C222" s="7" t="s">
        <v>122</v>
      </c>
      <c r="D222" s="8" t="s">
        <v>179</v>
      </c>
      <c r="E222" s="16">
        <v>1.18</v>
      </c>
      <c r="F222" s="16">
        <v>6389.31</v>
      </c>
      <c r="G222" s="16"/>
      <c r="H222" s="16">
        <f>F222</f>
        <v>6389.31</v>
      </c>
      <c r="I222" s="16"/>
      <c r="J222" s="16"/>
    </row>
    <row r="223" spans="1:10" ht="12.75">
      <c r="A223" s="147"/>
      <c r="B223" s="148"/>
      <c r="C223" s="7" t="s">
        <v>177</v>
      </c>
      <c r="D223" s="8"/>
      <c r="E223" s="16"/>
      <c r="F223" s="15">
        <f>SUM(F217:F222)</f>
        <v>97127.35</v>
      </c>
      <c r="G223" s="15">
        <f>SUM(G217:G222)</f>
        <v>937.76</v>
      </c>
      <c r="H223" s="15">
        <f>SUM(H217:H222)</f>
        <v>6389.31</v>
      </c>
      <c r="I223" s="15">
        <f>SUM(I217:I222)</f>
        <v>14452.560000000001</v>
      </c>
      <c r="J223" s="15">
        <f>SUM(J217:J222)</f>
        <v>75347.72</v>
      </c>
    </row>
    <row r="224" spans="1:10" ht="12.75">
      <c r="A224" s="147"/>
      <c r="B224" s="148"/>
      <c r="C224" s="7" t="s">
        <v>133</v>
      </c>
      <c r="D224" s="8"/>
      <c r="E224" s="16"/>
      <c r="F224" s="17">
        <v>10791.93</v>
      </c>
      <c r="G224" s="17"/>
      <c r="H224" s="17">
        <v>3597.31</v>
      </c>
      <c r="I224" s="17">
        <v>3597.31</v>
      </c>
      <c r="J224" s="17">
        <v>3597.31</v>
      </c>
    </row>
    <row r="225" spans="1:10" ht="12.75">
      <c r="A225" s="147"/>
      <c r="B225" s="148"/>
      <c r="C225" s="10" t="s">
        <v>24</v>
      </c>
      <c r="D225" s="8"/>
      <c r="E225" s="16"/>
      <c r="F225" s="15">
        <f>F223+F224</f>
        <v>107919.28</v>
      </c>
      <c r="G225" s="15">
        <f>G223+G224</f>
        <v>937.76</v>
      </c>
      <c r="H225" s="15">
        <f>H223+H224</f>
        <v>9986.62</v>
      </c>
      <c r="I225" s="15">
        <f>I223+I224</f>
        <v>18049.870000000003</v>
      </c>
      <c r="J225" s="15">
        <f>J223+J224</f>
        <v>78945.03</v>
      </c>
    </row>
    <row r="226" spans="1:10" ht="12.75">
      <c r="A226" s="147">
        <v>25</v>
      </c>
      <c r="B226" s="148" t="s">
        <v>107</v>
      </c>
      <c r="C226" s="7" t="s">
        <v>104</v>
      </c>
      <c r="D226" s="8" t="s">
        <v>34</v>
      </c>
      <c r="E226" s="16">
        <v>45</v>
      </c>
      <c r="F226" s="16">
        <v>18210.87</v>
      </c>
      <c r="G226" s="16"/>
      <c r="H226" s="16">
        <f>F226</f>
        <v>18210.87</v>
      </c>
      <c r="I226" s="16"/>
      <c r="J226" s="16"/>
    </row>
    <row r="227" spans="1:10" ht="22.5">
      <c r="A227" s="147"/>
      <c r="B227" s="148"/>
      <c r="C227" s="13" t="s">
        <v>50</v>
      </c>
      <c r="D227" s="8" t="s">
        <v>31</v>
      </c>
      <c r="E227" s="16">
        <v>2</v>
      </c>
      <c r="F227" s="16">
        <v>3058.29</v>
      </c>
      <c r="G227" s="16"/>
      <c r="H227" s="16"/>
      <c r="I227" s="16"/>
      <c r="J227" s="16">
        <f>F227</f>
        <v>3058.29</v>
      </c>
    </row>
    <row r="228" spans="1:10" ht="12.75">
      <c r="A228" s="147"/>
      <c r="B228" s="148"/>
      <c r="C228" s="7" t="s">
        <v>35</v>
      </c>
      <c r="D228" s="8" t="s">
        <v>22</v>
      </c>
      <c r="E228" s="16">
        <v>150</v>
      </c>
      <c r="F228" s="16">
        <v>65940.33</v>
      </c>
      <c r="G228" s="16"/>
      <c r="H228" s="16"/>
      <c r="I228" s="16">
        <f>F228</f>
        <v>65940.33</v>
      </c>
      <c r="J228" s="16"/>
    </row>
    <row r="229" spans="1:10" ht="12.75">
      <c r="A229" s="147"/>
      <c r="B229" s="148"/>
      <c r="C229" s="7" t="s">
        <v>53</v>
      </c>
      <c r="D229" s="8" t="s">
        <v>34</v>
      </c>
      <c r="E229" s="16">
        <v>40.2</v>
      </c>
      <c r="F229" s="16">
        <v>12482.24</v>
      </c>
      <c r="G229" s="16"/>
      <c r="H229" s="16"/>
      <c r="I229" s="16">
        <f>F229</f>
        <v>12482.24</v>
      </c>
      <c r="J229" s="16"/>
    </row>
    <row r="230" spans="1:10" ht="12.75">
      <c r="A230" s="147"/>
      <c r="B230" s="148"/>
      <c r="C230" s="7" t="s">
        <v>177</v>
      </c>
      <c r="D230" s="8"/>
      <c r="E230" s="16"/>
      <c r="F230" s="15">
        <f>SUM(F226:F229)</f>
        <v>99691.73000000001</v>
      </c>
      <c r="G230" s="15">
        <f>SUM(G226:G229)</f>
        <v>0</v>
      </c>
      <c r="H230" s="15">
        <f>SUM(H226:H229)</f>
        <v>18210.87</v>
      </c>
      <c r="I230" s="15">
        <f>SUM(I226:I229)</f>
        <v>78422.57</v>
      </c>
      <c r="J230" s="15">
        <f>SUM(J226:J229)</f>
        <v>3058.29</v>
      </c>
    </row>
    <row r="231" spans="1:10" ht="12.75">
      <c r="A231" s="147"/>
      <c r="B231" s="148"/>
      <c r="C231" s="7" t="s">
        <v>133</v>
      </c>
      <c r="D231" s="8"/>
      <c r="E231" s="16"/>
      <c r="F231" s="17">
        <v>11076.86</v>
      </c>
      <c r="G231" s="17"/>
      <c r="H231" s="17">
        <v>3692.29</v>
      </c>
      <c r="I231" s="17">
        <v>3692.28</v>
      </c>
      <c r="J231" s="17">
        <v>3692.29</v>
      </c>
    </row>
    <row r="232" spans="1:10" ht="12.75">
      <c r="A232" s="147"/>
      <c r="B232" s="148"/>
      <c r="C232" s="10" t="s">
        <v>24</v>
      </c>
      <c r="D232" s="8"/>
      <c r="E232" s="16"/>
      <c r="F232" s="15">
        <f>F230+F231</f>
        <v>110768.59000000001</v>
      </c>
      <c r="G232" s="15">
        <f>G230+G231</f>
        <v>0</v>
      </c>
      <c r="H232" s="15">
        <f>H230+H231</f>
        <v>21903.16</v>
      </c>
      <c r="I232" s="15">
        <f>I230+I231</f>
        <v>82114.85</v>
      </c>
      <c r="J232" s="15">
        <f>J230+J231</f>
        <v>6750.58</v>
      </c>
    </row>
    <row r="233" spans="1:10" ht="20.25" customHeight="1">
      <c r="A233" s="147">
        <v>26</v>
      </c>
      <c r="B233" s="148" t="s">
        <v>108</v>
      </c>
      <c r="C233" s="13" t="s">
        <v>30</v>
      </c>
      <c r="D233" s="8" t="s">
        <v>31</v>
      </c>
      <c r="E233" s="16">
        <v>24</v>
      </c>
      <c r="F233" s="16">
        <v>34977.85</v>
      </c>
      <c r="G233" s="16"/>
      <c r="H233" s="16">
        <f>F233</f>
        <v>34977.85</v>
      </c>
      <c r="I233" s="16"/>
      <c r="J233" s="16"/>
    </row>
    <row r="234" spans="1:10" ht="12.75">
      <c r="A234" s="147"/>
      <c r="B234" s="148"/>
      <c r="C234" s="7" t="s">
        <v>39</v>
      </c>
      <c r="D234" s="8" t="s">
        <v>22</v>
      </c>
      <c r="E234" s="16">
        <v>1.5</v>
      </c>
      <c r="F234" s="16">
        <v>2063.22</v>
      </c>
      <c r="G234" s="16">
        <f>F234</f>
        <v>2063.22</v>
      </c>
      <c r="H234" s="16"/>
      <c r="I234" s="16"/>
      <c r="J234" s="16"/>
    </row>
    <row r="235" spans="1:10" ht="12.75">
      <c r="A235" s="147"/>
      <c r="B235" s="148"/>
      <c r="C235" s="7" t="s">
        <v>35</v>
      </c>
      <c r="D235" s="8" t="s">
        <v>22</v>
      </c>
      <c r="E235" s="16">
        <v>142.4</v>
      </c>
      <c r="F235" s="16">
        <v>62684.05</v>
      </c>
      <c r="G235" s="16"/>
      <c r="H235" s="16"/>
      <c r="I235" s="16">
        <f>F235</f>
        <v>62684.05</v>
      </c>
      <c r="J235" s="16"/>
    </row>
    <row r="236" spans="1:10" ht="12.75">
      <c r="A236" s="147"/>
      <c r="B236" s="148"/>
      <c r="C236" s="7" t="s">
        <v>177</v>
      </c>
      <c r="D236" s="8"/>
      <c r="E236" s="16"/>
      <c r="F236" s="15">
        <f>SUM(F233:F235)</f>
        <v>99725.12</v>
      </c>
      <c r="G236" s="15">
        <f>SUM(G233:G235)</f>
        <v>2063.22</v>
      </c>
      <c r="H236" s="15">
        <f>SUM(H233:H235)</f>
        <v>34977.85</v>
      </c>
      <c r="I236" s="15">
        <f>SUM(I233:I235)</f>
        <v>62684.05</v>
      </c>
      <c r="J236" s="15">
        <f>SUM(J233:J235)</f>
        <v>0</v>
      </c>
    </row>
    <row r="237" spans="1:10" ht="12.75">
      <c r="A237" s="147"/>
      <c r="B237" s="148"/>
      <c r="C237" s="7" t="s">
        <v>133</v>
      </c>
      <c r="D237" s="8"/>
      <c r="E237" s="16"/>
      <c r="F237" s="17">
        <v>11080.57</v>
      </c>
      <c r="G237" s="17"/>
      <c r="H237" s="17">
        <v>3693.53</v>
      </c>
      <c r="I237" s="17">
        <v>3693.52</v>
      </c>
      <c r="J237" s="17">
        <v>3693.52</v>
      </c>
    </row>
    <row r="238" spans="1:10" ht="12.75">
      <c r="A238" s="147"/>
      <c r="B238" s="148"/>
      <c r="C238" s="10" t="s">
        <v>24</v>
      </c>
      <c r="D238" s="8"/>
      <c r="E238" s="16"/>
      <c r="F238" s="15">
        <f>F236+F237</f>
        <v>110805.69</v>
      </c>
      <c r="G238" s="15">
        <f>G236+G237</f>
        <v>2063.22</v>
      </c>
      <c r="H238" s="15">
        <f>H236+H237</f>
        <v>38671.38</v>
      </c>
      <c r="I238" s="15">
        <f>I236+I237</f>
        <v>66377.57</v>
      </c>
      <c r="J238" s="15">
        <f>J236+J237</f>
        <v>3693.52</v>
      </c>
    </row>
    <row r="239" spans="1:10" ht="21" customHeight="1">
      <c r="A239" s="147">
        <v>27</v>
      </c>
      <c r="B239" s="148" t="s">
        <v>109</v>
      </c>
      <c r="C239" s="54" t="s">
        <v>30</v>
      </c>
      <c r="D239" s="8" t="s">
        <v>119</v>
      </c>
      <c r="E239" s="16">
        <v>63</v>
      </c>
      <c r="F239" s="16">
        <v>84453.59</v>
      </c>
      <c r="G239" s="16"/>
      <c r="H239" s="16">
        <f>F239</f>
        <v>84453.59</v>
      </c>
      <c r="I239" s="16"/>
      <c r="J239" s="16"/>
    </row>
    <row r="240" spans="1:10" ht="21" customHeight="1">
      <c r="A240" s="147"/>
      <c r="B240" s="148"/>
      <c r="C240" s="13" t="s">
        <v>182</v>
      </c>
      <c r="D240" s="8" t="s">
        <v>119</v>
      </c>
      <c r="E240" s="16">
        <v>157</v>
      </c>
      <c r="F240" s="16">
        <v>51266.92</v>
      </c>
      <c r="G240" s="16"/>
      <c r="H240" s="16">
        <f>F240</f>
        <v>51266.92</v>
      </c>
      <c r="I240" s="16"/>
      <c r="J240" s="16"/>
    </row>
    <row r="241" spans="1:10" ht="22.5">
      <c r="A241" s="147"/>
      <c r="B241" s="148"/>
      <c r="C241" s="13" t="s">
        <v>33</v>
      </c>
      <c r="D241" s="8" t="s">
        <v>34</v>
      </c>
      <c r="E241" s="16">
        <v>77.8</v>
      </c>
      <c r="F241" s="16">
        <f>57594.66-F240</f>
        <v>6327.740000000005</v>
      </c>
      <c r="G241" s="16"/>
      <c r="H241" s="16">
        <f>F241</f>
        <v>6327.740000000005</v>
      </c>
      <c r="I241" s="16"/>
      <c r="J241" s="16"/>
    </row>
    <row r="242" spans="1:10" ht="12.75">
      <c r="A242" s="147"/>
      <c r="B242" s="148"/>
      <c r="C242" s="13" t="s">
        <v>262</v>
      </c>
      <c r="D242" s="8" t="s">
        <v>34</v>
      </c>
      <c r="E242" s="16">
        <v>85</v>
      </c>
      <c r="F242" s="16">
        <v>19874.69</v>
      </c>
      <c r="G242" s="16"/>
      <c r="H242" s="16"/>
      <c r="I242" s="16">
        <f>F242</f>
        <v>19874.69</v>
      </c>
      <c r="J242" s="16"/>
    </row>
    <row r="243" spans="1:10" ht="12.75">
      <c r="A243" s="147"/>
      <c r="B243" s="148"/>
      <c r="C243" s="7" t="s">
        <v>177</v>
      </c>
      <c r="D243" s="8"/>
      <c r="E243" s="16"/>
      <c r="F243" s="15">
        <f>SUM(F239:F242)</f>
        <v>161922.94</v>
      </c>
      <c r="G243" s="15">
        <f>SUM(G239:G242)</f>
        <v>0</v>
      </c>
      <c r="H243" s="15">
        <f>SUM(H239:H242)</f>
        <v>142048.25</v>
      </c>
      <c r="I243" s="15">
        <f>SUM(I239:I242)</f>
        <v>19874.69</v>
      </c>
      <c r="J243" s="15">
        <f>SUM(J239:J242)</f>
        <v>0</v>
      </c>
    </row>
    <row r="244" spans="1:10" ht="12.75">
      <c r="A244" s="147"/>
      <c r="B244" s="148"/>
      <c r="C244" s="7" t="s">
        <v>133</v>
      </c>
      <c r="D244" s="8"/>
      <c r="E244" s="16"/>
      <c r="F244" s="17">
        <v>17991.44</v>
      </c>
      <c r="G244" s="17"/>
      <c r="H244" s="17">
        <v>5997.15</v>
      </c>
      <c r="I244" s="17">
        <v>5997.14</v>
      </c>
      <c r="J244" s="17">
        <v>5997.15</v>
      </c>
    </row>
    <row r="245" spans="1:10" ht="12.75">
      <c r="A245" s="147"/>
      <c r="B245" s="148"/>
      <c r="C245" s="14" t="s">
        <v>24</v>
      </c>
      <c r="D245" s="8"/>
      <c r="E245" s="16"/>
      <c r="F245" s="15">
        <f>F243+F244</f>
        <v>179914.38</v>
      </c>
      <c r="G245" s="15">
        <f>G243+G244</f>
        <v>0</v>
      </c>
      <c r="H245" s="15">
        <f>H243+H244</f>
        <v>148045.4</v>
      </c>
      <c r="I245" s="15">
        <f>I243+I244</f>
        <v>25871.829999999998</v>
      </c>
      <c r="J245" s="15">
        <f>J243+J244</f>
        <v>5997.15</v>
      </c>
    </row>
    <row r="246" spans="1:10" ht="19.5" customHeight="1">
      <c r="A246" s="147">
        <v>28</v>
      </c>
      <c r="B246" s="148" t="s">
        <v>110</v>
      </c>
      <c r="C246" s="13" t="s">
        <v>50</v>
      </c>
      <c r="D246" s="8" t="s">
        <v>31</v>
      </c>
      <c r="E246" s="16">
        <v>28</v>
      </c>
      <c r="F246" s="16">
        <v>12661.77</v>
      </c>
      <c r="G246" s="16"/>
      <c r="H246" s="16"/>
      <c r="I246" s="16"/>
      <c r="J246" s="16">
        <f>F246</f>
        <v>12661.77</v>
      </c>
    </row>
    <row r="247" spans="1:10" ht="22.5">
      <c r="A247" s="147"/>
      <c r="B247" s="148"/>
      <c r="C247" s="13" t="s">
        <v>33</v>
      </c>
      <c r="D247" s="8" t="s">
        <v>34</v>
      </c>
      <c r="E247" s="16">
        <v>29.2</v>
      </c>
      <c r="F247" s="16">
        <v>2812.72</v>
      </c>
      <c r="G247" s="16"/>
      <c r="H247" s="16"/>
      <c r="I247" s="16"/>
      <c r="J247" s="16">
        <f>F247</f>
        <v>2812.72</v>
      </c>
    </row>
    <row r="248" spans="1:10" ht="12.75">
      <c r="A248" s="147"/>
      <c r="B248" s="148"/>
      <c r="C248" s="7" t="s">
        <v>52</v>
      </c>
      <c r="D248" s="8" t="s">
        <v>22</v>
      </c>
      <c r="E248" s="16">
        <v>15</v>
      </c>
      <c r="F248" s="16">
        <v>7131.55</v>
      </c>
      <c r="G248" s="16"/>
      <c r="H248" s="16"/>
      <c r="I248" s="16">
        <f>F248</f>
        <v>7131.55</v>
      </c>
      <c r="J248" s="16"/>
    </row>
    <row r="249" spans="1:10" ht="12.75">
      <c r="A249" s="147"/>
      <c r="B249" s="148"/>
      <c r="C249" s="7" t="s">
        <v>222</v>
      </c>
      <c r="D249" s="8" t="s">
        <v>22</v>
      </c>
      <c r="E249" s="16">
        <v>9</v>
      </c>
      <c r="F249" s="16">
        <v>74917.53</v>
      </c>
      <c r="G249" s="16"/>
      <c r="H249" s="16"/>
      <c r="I249" s="16">
        <f>F249</f>
        <v>74917.53</v>
      </c>
      <c r="J249" s="16"/>
    </row>
    <row r="250" spans="1:10" ht="12.75">
      <c r="A250" s="147"/>
      <c r="B250" s="148"/>
      <c r="C250" s="7" t="s">
        <v>177</v>
      </c>
      <c r="D250" s="8"/>
      <c r="E250" s="16"/>
      <c r="F250" s="15">
        <f>SUM(F246:F249)</f>
        <v>97523.57</v>
      </c>
      <c r="G250" s="15">
        <f>SUM(G246:G249)</f>
        <v>0</v>
      </c>
      <c r="H250" s="15">
        <f>SUM(H246:H249)</f>
        <v>0</v>
      </c>
      <c r="I250" s="15">
        <f>SUM(I246:I249)</f>
        <v>82049.08</v>
      </c>
      <c r="J250" s="15">
        <f>SUM(J246:J249)</f>
        <v>15474.49</v>
      </c>
    </row>
    <row r="251" spans="1:10" ht="12.75">
      <c r="A251" s="147"/>
      <c r="B251" s="148"/>
      <c r="C251" s="7" t="s">
        <v>133</v>
      </c>
      <c r="D251" s="8"/>
      <c r="E251" s="16"/>
      <c r="F251" s="17">
        <v>10835.95</v>
      </c>
      <c r="G251" s="17"/>
      <c r="H251" s="17">
        <v>3611.99</v>
      </c>
      <c r="I251" s="17">
        <v>3611.98</v>
      </c>
      <c r="J251" s="17">
        <v>3611.98</v>
      </c>
    </row>
    <row r="252" spans="1:10" ht="12.75">
      <c r="A252" s="147"/>
      <c r="B252" s="148"/>
      <c r="C252" s="10" t="s">
        <v>24</v>
      </c>
      <c r="D252" s="8"/>
      <c r="E252" s="16"/>
      <c r="F252" s="15">
        <f>F250+F251</f>
        <v>108359.52</v>
      </c>
      <c r="G252" s="15">
        <f>G250+G251</f>
        <v>0</v>
      </c>
      <c r="H252" s="15">
        <f>H250+H251</f>
        <v>3611.99</v>
      </c>
      <c r="I252" s="15">
        <f>I250+I251</f>
        <v>85661.06</v>
      </c>
      <c r="J252" s="15">
        <f>J250+J251</f>
        <v>19086.47</v>
      </c>
    </row>
    <row r="253" spans="1:10" ht="22.5">
      <c r="A253" s="147">
        <v>29</v>
      </c>
      <c r="B253" s="148" t="s">
        <v>111</v>
      </c>
      <c r="C253" s="13" t="s">
        <v>30</v>
      </c>
      <c r="D253" s="8" t="s">
        <v>31</v>
      </c>
      <c r="E253" s="16">
        <v>2</v>
      </c>
      <c r="F253" s="16">
        <v>13590.31</v>
      </c>
      <c r="G253" s="16"/>
      <c r="H253" s="16">
        <f>F253</f>
        <v>13590.31</v>
      </c>
      <c r="I253" s="16"/>
      <c r="J253" s="16"/>
    </row>
    <row r="254" spans="1:10" ht="12.75">
      <c r="A254" s="147"/>
      <c r="B254" s="148"/>
      <c r="C254" s="7" t="s">
        <v>104</v>
      </c>
      <c r="D254" s="8" t="s">
        <v>34</v>
      </c>
      <c r="E254" s="16">
        <v>165.3</v>
      </c>
      <c r="F254" s="16">
        <v>49746.89</v>
      </c>
      <c r="G254" s="16"/>
      <c r="H254" s="16">
        <f>F254</f>
        <v>49746.89</v>
      </c>
      <c r="I254" s="16"/>
      <c r="J254" s="16"/>
    </row>
    <row r="255" spans="1:10" ht="22.5">
      <c r="A255" s="147"/>
      <c r="B255" s="148"/>
      <c r="C255" s="13" t="s">
        <v>224</v>
      </c>
      <c r="D255" s="8" t="s">
        <v>31</v>
      </c>
      <c r="E255" s="16">
        <v>1</v>
      </c>
      <c r="F255" s="16">
        <v>13409.57</v>
      </c>
      <c r="G255" s="16"/>
      <c r="H255" s="16"/>
      <c r="I255" s="16">
        <f>F255</f>
        <v>13409.57</v>
      </c>
      <c r="J255" s="16"/>
    </row>
    <row r="256" spans="1:10" ht="12.75">
      <c r="A256" s="147"/>
      <c r="B256" s="148"/>
      <c r="C256" s="7" t="s">
        <v>35</v>
      </c>
      <c r="D256" s="8" t="s">
        <v>22</v>
      </c>
      <c r="E256" s="16">
        <v>50</v>
      </c>
      <c r="F256" s="16">
        <v>21980.11</v>
      </c>
      <c r="G256" s="16"/>
      <c r="H256" s="16"/>
      <c r="I256" s="16">
        <f>F256</f>
        <v>21980.11</v>
      </c>
      <c r="J256" s="16"/>
    </row>
    <row r="257" spans="1:10" ht="12.75">
      <c r="A257" s="147"/>
      <c r="B257" s="148"/>
      <c r="C257" s="7" t="s">
        <v>177</v>
      </c>
      <c r="D257" s="8"/>
      <c r="E257" s="16"/>
      <c r="F257" s="15">
        <f>SUM(F253:F256)</f>
        <v>98726.87999999999</v>
      </c>
      <c r="G257" s="15">
        <f>SUM(G253:G256)</f>
        <v>0</v>
      </c>
      <c r="H257" s="15">
        <f>SUM(H253:H256)</f>
        <v>63337.2</v>
      </c>
      <c r="I257" s="15">
        <f>SUM(I253:I256)</f>
        <v>35389.68</v>
      </c>
      <c r="J257" s="15">
        <f>SUM(J253:J256)</f>
        <v>0</v>
      </c>
    </row>
    <row r="258" spans="1:10" ht="12.75">
      <c r="A258" s="147"/>
      <c r="B258" s="148"/>
      <c r="C258" s="7" t="s">
        <v>133</v>
      </c>
      <c r="D258" s="8"/>
      <c r="E258" s="16"/>
      <c r="F258" s="17">
        <v>10969.65</v>
      </c>
      <c r="G258" s="17"/>
      <c r="H258" s="17">
        <v>3656.55</v>
      </c>
      <c r="I258" s="17">
        <v>3656.55</v>
      </c>
      <c r="J258" s="17">
        <v>3656.55</v>
      </c>
    </row>
    <row r="259" spans="1:10" ht="12.75">
      <c r="A259" s="147"/>
      <c r="B259" s="148"/>
      <c r="C259" s="14" t="s">
        <v>24</v>
      </c>
      <c r="D259" s="8"/>
      <c r="E259" s="16"/>
      <c r="F259" s="15">
        <f>F257+F258</f>
        <v>109696.52999999998</v>
      </c>
      <c r="G259" s="15">
        <f>G257+G258</f>
        <v>0</v>
      </c>
      <c r="H259" s="15">
        <f>H257+H258</f>
        <v>66993.75</v>
      </c>
      <c r="I259" s="15">
        <f>I257+I258</f>
        <v>39046.23</v>
      </c>
      <c r="J259" s="15">
        <f>J257+J258</f>
        <v>3656.55</v>
      </c>
    </row>
    <row r="260" spans="1:10" ht="22.5">
      <c r="A260" s="147">
        <v>30</v>
      </c>
      <c r="B260" s="148" t="s">
        <v>113</v>
      </c>
      <c r="C260" s="13" t="s">
        <v>175</v>
      </c>
      <c r="D260" s="8" t="s">
        <v>119</v>
      </c>
      <c r="E260" s="16">
        <v>7</v>
      </c>
      <c r="F260" s="16">
        <v>4819.33</v>
      </c>
      <c r="G260" s="16">
        <f>F260</f>
        <v>4819.33</v>
      </c>
      <c r="H260" s="16"/>
      <c r="I260" s="16"/>
      <c r="J260" s="16"/>
    </row>
    <row r="261" spans="1:10" ht="12.75">
      <c r="A261" s="147"/>
      <c r="B261" s="148"/>
      <c r="C261" s="7" t="s">
        <v>60</v>
      </c>
      <c r="D261" s="8" t="s">
        <v>22</v>
      </c>
      <c r="E261" s="16">
        <v>20.8</v>
      </c>
      <c r="F261" s="16">
        <v>7148.29</v>
      </c>
      <c r="G261" s="16"/>
      <c r="H261" s="16">
        <f>F261</f>
        <v>7148.29</v>
      </c>
      <c r="I261" s="16"/>
      <c r="J261" s="16"/>
    </row>
    <row r="262" spans="1:10" ht="12.75">
      <c r="A262" s="147"/>
      <c r="B262" s="148"/>
      <c r="C262" s="7" t="s">
        <v>176</v>
      </c>
      <c r="D262" s="8" t="s">
        <v>22</v>
      </c>
      <c r="E262" s="16">
        <v>6.4</v>
      </c>
      <c r="F262" s="16">
        <v>6493</v>
      </c>
      <c r="G262" s="16">
        <f>F262</f>
        <v>6493</v>
      </c>
      <c r="H262" s="16"/>
      <c r="I262" s="16"/>
      <c r="J262" s="16"/>
    </row>
    <row r="263" spans="1:10" ht="12.75">
      <c r="A263" s="147"/>
      <c r="B263" s="148"/>
      <c r="C263" s="7" t="s">
        <v>177</v>
      </c>
      <c r="D263" s="8"/>
      <c r="E263" s="16"/>
      <c r="F263" s="15">
        <f>SUM(F260:F262)</f>
        <v>18460.62</v>
      </c>
      <c r="G263" s="15">
        <f>SUM(G260:G262)</f>
        <v>11312.33</v>
      </c>
      <c r="H263" s="15">
        <f>SUM(H260:H262)</f>
        <v>7148.29</v>
      </c>
      <c r="I263" s="15">
        <f>SUM(I260:I262)</f>
        <v>0</v>
      </c>
      <c r="J263" s="15">
        <f>SUM(J260:J262)</f>
        <v>0</v>
      </c>
    </row>
    <row r="264" spans="1:10" ht="12.75">
      <c r="A264" s="147"/>
      <c r="B264" s="148"/>
      <c r="C264" s="7" t="s">
        <v>133</v>
      </c>
      <c r="D264" s="8"/>
      <c r="E264" s="16"/>
      <c r="F264" s="17">
        <v>2051.18</v>
      </c>
      <c r="G264" s="17"/>
      <c r="H264" s="17">
        <v>683.73</v>
      </c>
      <c r="I264" s="17">
        <v>683.72</v>
      </c>
      <c r="J264" s="17">
        <v>683.73</v>
      </c>
    </row>
    <row r="265" spans="1:10" ht="12.75">
      <c r="A265" s="147"/>
      <c r="B265" s="148"/>
      <c r="C265" s="10" t="s">
        <v>24</v>
      </c>
      <c r="D265" s="8"/>
      <c r="E265" s="16"/>
      <c r="F265" s="15">
        <f>F263+F264</f>
        <v>20511.8</v>
      </c>
      <c r="G265" s="15">
        <f>G263+G264</f>
        <v>11312.33</v>
      </c>
      <c r="H265" s="15">
        <f>H263+H264</f>
        <v>7832.02</v>
      </c>
      <c r="I265" s="15">
        <f>I263+I264</f>
        <v>683.72</v>
      </c>
      <c r="J265" s="15">
        <f>J263+J264</f>
        <v>683.73</v>
      </c>
    </row>
    <row r="266" spans="1:10" ht="12.75">
      <c r="A266" s="147">
        <v>31</v>
      </c>
      <c r="B266" s="148" t="s">
        <v>114</v>
      </c>
      <c r="C266" s="7" t="s">
        <v>97</v>
      </c>
      <c r="D266" s="8" t="s">
        <v>22</v>
      </c>
      <c r="E266" s="16">
        <v>295</v>
      </c>
      <c r="F266" s="16">
        <v>144397.1</v>
      </c>
      <c r="G266" s="16"/>
      <c r="H266" s="16">
        <f>F266</f>
        <v>144397.1</v>
      </c>
      <c r="I266" s="16"/>
      <c r="J266" s="16"/>
    </row>
    <row r="267" spans="1:10" ht="12.75">
      <c r="A267" s="147"/>
      <c r="B267" s="148"/>
      <c r="C267" s="7" t="s">
        <v>177</v>
      </c>
      <c r="D267" s="8"/>
      <c r="E267" s="16"/>
      <c r="F267" s="15">
        <f>F266</f>
        <v>144397.1</v>
      </c>
      <c r="G267" s="15">
        <f>G266</f>
        <v>0</v>
      </c>
      <c r="H267" s="15">
        <f>H266</f>
        <v>144397.1</v>
      </c>
      <c r="I267" s="15">
        <f>I266</f>
        <v>0</v>
      </c>
      <c r="J267" s="15">
        <f>J266</f>
        <v>0</v>
      </c>
    </row>
    <row r="268" spans="1:10" ht="12.75">
      <c r="A268" s="147"/>
      <c r="B268" s="148"/>
      <c r="C268" s="7" t="s">
        <v>133</v>
      </c>
      <c r="D268" s="8"/>
      <c r="E268" s="16"/>
      <c r="F268" s="17">
        <v>16044.12</v>
      </c>
      <c r="G268" s="17"/>
      <c r="H268" s="17">
        <v>5348.04</v>
      </c>
      <c r="I268" s="17">
        <v>5348.04</v>
      </c>
      <c r="J268" s="17">
        <v>5348.04</v>
      </c>
    </row>
    <row r="269" spans="1:10" ht="12.75">
      <c r="A269" s="147"/>
      <c r="B269" s="148"/>
      <c r="C269" s="10" t="s">
        <v>24</v>
      </c>
      <c r="D269" s="8"/>
      <c r="E269" s="16"/>
      <c r="F269" s="15">
        <f>F267+F268</f>
        <v>160441.22</v>
      </c>
      <c r="G269" s="15">
        <f>G267+G268</f>
        <v>0</v>
      </c>
      <c r="H269" s="15">
        <f>H267+H268</f>
        <v>149745.14</v>
      </c>
      <c r="I269" s="15">
        <f>I267+I268</f>
        <v>5348.04</v>
      </c>
      <c r="J269" s="15">
        <f>J267+J268</f>
        <v>5348.04</v>
      </c>
    </row>
    <row r="270" spans="1:10" ht="21" customHeight="1">
      <c r="A270" s="147">
        <v>32</v>
      </c>
      <c r="B270" s="148" t="s">
        <v>115</v>
      </c>
      <c r="C270" s="13" t="s">
        <v>30</v>
      </c>
      <c r="D270" s="8" t="s">
        <v>31</v>
      </c>
      <c r="E270" s="16">
        <v>67</v>
      </c>
      <c r="F270" s="16">
        <v>147181.31</v>
      </c>
      <c r="G270" s="16"/>
      <c r="H270" s="16"/>
      <c r="I270" s="16">
        <f>F270</f>
        <v>147181.31</v>
      </c>
      <c r="J270" s="16"/>
    </row>
    <row r="271" spans="1:10" ht="12.75">
      <c r="A271" s="147"/>
      <c r="B271" s="148"/>
      <c r="C271" s="7" t="s">
        <v>104</v>
      </c>
      <c r="D271" s="8" t="s">
        <v>34</v>
      </c>
      <c r="E271" s="16">
        <v>20.2</v>
      </c>
      <c r="F271" s="16">
        <v>12264.96</v>
      </c>
      <c r="G271" s="16"/>
      <c r="H271" s="16"/>
      <c r="I271" s="16">
        <f>F271</f>
        <v>12264.96</v>
      </c>
      <c r="J271" s="16"/>
    </row>
    <row r="272" spans="1:10" ht="12.75">
      <c r="A272" s="147"/>
      <c r="B272" s="148"/>
      <c r="C272" s="7" t="s">
        <v>39</v>
      </c>
      <c r="D272" s="8" t="s">
        <v>22</v>
      </c>
      <c r="E272" s="16">
        <v>1.5</v>
      </c>
      <c r="F272" s="16">
        <v>2150.35</v>
      </c>
      <c r="G272" s="16">
        <f>F272</f>
        <v>2150.35</v>
      </c>
      <c r="H272" s="16"/>
      <c r="I272" s="16"/>
      <c r="J272" s="16"/>
    </row>
    <row r="273" spans="1:10" ht="22.5">
      <c r="A273" s="147"/>
      <c r="B273" s="148"/>
      <c r="C273" s="13" t="s">
        <v>170</v>
      </c>
      <c r="D273" s="8" t="s">
        <v>31</v>
      </c>
      <c r="E273" s="16">
        <v>2</v>
      </c>
      <c r="F273" s="16">
        <v>3929.07</v>
      </c>
      <c r="G273" s="16"/>
      <c r="H273" s="16">
        <f>F273</f>
        <v>3929.07</v>
      </c>
      <c r="I273" s="16"/>
      <c r="J273" s="16"/>
    </row>
    <row r="274" spans="1:10" ht="12.75">
      <c r="A274" s="147"/>
      <c r="B274" s="148"/>
      <c r="C274" s="7" t="s">
        <v>60</v>
      </c>
      <c r="D274" s="8" t="s">
        <v>22</v>
      </c>
      <c r="E274" s="16">
        <v>50</v>
      </c>
      <c r="F274" s="16">
        <v>17176.45</v>
      </c>
      <c r="G274" s="16"/>
      <c r="H274" s="16">
        <f>F274</f>
        <v>17176.45</v>
      </c>
      <c r="I274" s="16"/>
      <c r="J274" s="16"/>
    </row>
    <row r="275" spans="1:10" ht="12.75">
      <c r="A275" s="147"/>
      <c r="B275" s="148"/>
      <c r="C275" s="7" t="s">
        <v>177</v>
      </c>
      <c r="D275" s="8"/>
      <c r="E275" s="16"/>
      <c r="F275" s="15">
        <f>SUM(F270:F274)</f>
        <v>182702.14</v>
      </c>
      <c r="G275" s="15">
        <f>SUM(G270:G274)</f>
        <v>2150.35</v>
      </c>
      <c r="H275" s="15">
        <f>SUM(H270:H274)</f>
        <v>21105.52</v>
      </c>
      <c r="I275" s="15">
        <f>SUM(I270:I274)</f>
        <v>159446.27</v>
      </c>
      <c r="J275" s="15">
        <f>SUM(J270:J274)</f>
        <v>0</v>
      </c>
    </row>
    <row r="276" spans="1:10" ht="12.75">
      <c r="A276" s="147"/>
      <c r="B276" s="148"/>
      <c r="C276" s="7" t="s">
        <v>133</v>
      </c>
      <c r="D276" s="8"/>
      <c r="E276" s="16"/>
      <c r="F276" s="17">
        <v>20300.24</v>
      </c>
      <c r="G276" s="17"/>
      <c r="H276" s="17">
        <v>6766.75</v>
      </c>
      <c r="I276" s="17">
        <v>6766.74</v>
      </c>
      <c r="J276" s="17">
        <v>6766.75</v>
      </c>
    </row>
    <row r="277" spans="1:10" ht="12.75">
      <c r="A277" s="147"/>
      <c r="B277" s="148"/>
      <c r="C277" s="10" t="s">
        <v>24</v>
      </c>
      <c r="D277" s="8"/>
      <c r="E277" s="16"/>
      <c r="F277" s="15">
        <f>F275+F276</f>
        <v>203002.38</v>
      </c>
      <c r="G277" s="15">
        <f>G275+G276</f>
        <v>2150.35</v>
      </c>
      <c r="H277" s="15">
        <f>H275+H276</f>
        <v>27872.27</v>
      </c>
      <c r="I277" s="15">
        <f>I275+I276</f>
        <v>166213.00999999998</v>
      </c>
      <c r="J277" s="15">
        <f>J275+J276</f>
        <v>6766.75</v>
      </c>
    </row>
    <row r="278" spans="1:10" ht="12.75">
      <c r="A278" s="147" t="s">
        <v>116</v>
      </c>
      <c r="B278" s="148" t="s">
        <v>117</v>
      </c>
      <c r="C278" s="7" t="s">
        <v>172</v>
      </c>
      <c r="D278" s="8" t="s">
        <v>22</v>
      </c>
      <c r="E278" s="16">
        <v>242.64</v>
      </c>
      <c r="F278" s="16">
        <v>17601.72</v>
      </c>
      <c r="G278" s="16"/>
      <c r="H278" s="16"/>
      <c r="I278" s="16"/>
      <c r="J278" s="16">
        <f>F278</f>
        <v>17601.72</v>
      </c>
    </row>
    <row r="279" spans="1:10" ht="12.75">
      <c r="A279" s="147"/>
      <c r="B279" s="148"/>
      <c r="C279" s="7" t="s">
        <v>39</v>
      </c>
      <c r="D279" s="8" t="s">
        <v>22</v>
      </c>
      <c r="E279" s="16">
        <v>1.5</v>
      </c>
      <c r="F279" s="16">
        <v>2042.45</v>
      </c>
      <c r="G279" s="16">
        <f>F279</f>
        <v>2042.45</v>
      </c>
      <c r="H279" s="16"/>
      <c r="I279" s="16"/>
      <c r="J279" s="16"/>
    </row>
    <row r="280" spans="1:10" ht="12.75">
      <c r="A280" s="147"/>
      <c r="B280" s="148"/>
      <c r="C280" s="7" t="s">
        <v>60</v>
      </c>
      <c r="D280" s="8" t="s">
        <v>22</v>
      </c>
      <c r="E280" s="16">
        <v>20</v>
      </c>
      <c r="F280" s="16">
        <v>6870.58</v>
      </c>
      <c r="G280" s="16"/>
      <c r="H280" s="16"/>
      <c r="I280" s="16">
        <f>F280</f>
        <v>6870.58</v>
      </c>
      <c r="J280" s="16"/>
    </row>
    <row r="281" spans="1:10" ht="12.75">
      <c r="A281" s="147"/>
      <c r="B281" s="148"/>
      <c r="C281" s="7" t="s">
        <v>51</v>
      </c>
      <c r="D281" s="8" t="s">
        <v>22</v>
      </c>
      <c r="E281" s="16">
        <v>206</v>
      </c>
      <c r="F281" s="16">
        <v>140569.97</v>
      </c>
      <c r="G281" s="16"/>
      <c r="H281" s="16"/>
      <c r="I281" s="16">
        <f>F281</f>
        <v>140569.97</v>
      </c>
      <c r="J281" s="16"/>
    </row>
    <row r="282" spans="1:10" ht="12.75">
      <c r="A282" s="147"/>
      <c r="B282" s="148"/>
      <c r="C282" s="7" t="s">
        <v>177</v>
      </c>
      <c r="D282" s="8"/>
      <c r="E282" s="16"/>
      <c r="F282" s="15">
        <f>SUM(F278:F281)</f>
        <v>167084.72</v>
      </c>
      <c r="G282" s="15">
        <f>SUM(G278:G281)</f>
        <v>2042.45</v>
      </c>
      <c r="H282" s="15">
        <f>SUM(H278:H281)</f>
        <v>0</v>
      </c>
      <c r="I282" s="15">
        <f>SUM(I278:I281)</f>
        <v>147440.55</v>
      </c>
      <c r="J282" s="15">
        <f>SUM(J278:J281)</f>
        <v>17601.72</v>
      </c>
    </row>
    <row r="283" spans="1:10" ht="12.75">
      <c r="A283" s="147"/>
      <c r="B283" s="148"/>
      <c r="C283" s="7" t="s">
        <v>133</v>
      </c>
      <c r="D283" s="8"/>
      <c r="E283" s="16"/>
      <c r="F283" s="17">
        <v>18564.97</v>
      </c>
      <c r="G283" s="17"/>
      <c r="H283" s="17">
        <v>6188.32</v>
      </c>
      <c r="I283" s="17">
        <v>6188.32</v>
      </c>
      <c r="J283" s="17">
        <v>6188.32</v>
      </c>
    </row>
    <row r="284" spans="1:10" ht="12.75">
      <c r="A284" s="147"/>
      <c r="B284" s="148"/>
      <c r="C284" s="10" t="s">
        <v>24</v>
      </c>
      <c r="D284" s="8"/>
      <c r="E284" s="16"/>
      <c r="F284" s="15">
        <f>F282+F283</f>
        <v>185649.69</v>
      </c>
      <c r="G284" s="15">
        <f>G282+G283</f>
        <v>2042.45</v>
      </c>
      <c r="H284" s="15">
        <f>H282+H283</f>
        <v>6188.32</v>
      </c>
      <c r="I284" s="15">
        <f>I282+I283</f>
        <v>153628.87</v>
      </c>
      <c r="J284" s="15">
        <f>J282+J283</f>
        <v>23790.04</v>
      </c>
    </row>
    <row r="285" spans="1:10" ht="21" customHeight="1">
      <c r="A285" s="147">
        <v>34</v>
      </c>
      <c r="B285" s="148" t="s">
        <v>118</v>
      </c>
      <c r="C285" s="13" t="s">
        <v>30</v>
      </c>
      <c r="D285" s="8" t="s">
        <v>119</v>
      </c>
      <c r="E285" s="16">
        <v>16</v>
      </c>
      <c r="F285" s="16">
        <v>14018.88</v>
      </c>
      <c r="G285" s="16"/>
      <c r="H285" s="16">
        <f>F285</f>
        <v>14018.88</v>
      </c>
      <c r="I285" s="16"/>
      <c r="J285" s="16"/>
    </row>
    <row r="286" spans="1:10" ht="12.75">
      <c r="A286" s="147"/>
      <c r="B286" s="148"/>
      <c r="C286" s="7" t="s">
        <v>60</v>
      </c>
      <c r="D286" s="8" t="s">
        <v>22</v>
      </c>
      <c r="E286" s="16">
        <v>102</v>
      </c>
      <c r="F286" s="16">
        <v>35166.89</v>
      </c>
      <c r="G286" s="16"/>
      <c r="H286" s="16"/>
      <c r="I286" s="16">
        <f>F286</f>
        <v>35166.89</v>
      </c>
      <c r="J286" s="16"/>
    </row>
    <row r="287" spans="1:10" ht="12.75">
      <c r="A287" s="147"/>
      <c r="B287" s="148"/>
      <c r="C287" s="7" t="s">
        <v>177</v>
      </c>
      <c r="D287" s="8"/>
      <c r="E287" s="16"/>
      <c r="F287" s="15">
        <f>SUM(F285:F286)</f>
        <v>49185.77</v>
      </c>
      <c r="G287" s="15">
        <f>SUM(G285:G286)</f>
        <v>0</v>
      </c>
      <c r="H287" s="15">
        <f>SUM(H285:H286)</f>
        <v>14018.88</v>
      </c>
      <c r="I287" s="15">
        <f>SUM(I285:I286)</f>
        <v>35166.89</v>
      </c>
      <c r="J287" s="15">
        <f>SUM(J285:J286)</f>
        <v>0</v>
      </c>
    </row>
    <row r="288" spans="1:10" ht="12.75">
      <c r="A288" s="147"/>
      <c r="B288" s="148"/>
      <c r="C288" s="7" t="s">
        <v>133</v>
      </c>
      <c r="D288" s="8"/>
      <c r="E288" s="16"/>
      <c r="F288" s="17">
        <v>5465.08</v>
      </c>
      <c r="G288" s="17"/>
      <c r="H288" s="17">
        <v>1821.7</v>
      </c>
      <c r="I288" s="17">
        <v>1821.69</v>
      </c>
      <c r="J288" s="17">
        <v>1821.69</v>
      </c>
    </row>
    <row r="289" spans="1:10" ht="12.75">
      <c r="A289" s="147"/>
      <c r="B289" s="148"/>
      <c r="C289" s="10" t="s">
        <v>24</v>
      </c>
      <c r="D289" s="8"/>
      <c r="E289" s="16"/>
      <c r="F289" s="15">
        <f>F287+F288</f>
        <v>54650.85</v>
      </c>
      <c r="G289" s="15">
        <f>G287+G288</f>
        <v>0</v>
      </c>
      <c r="H289" s="15">
        <f>H287+H288</f>
        <v>15840.58</v>
      </c>
      <c r="I289" s="15">
        <f>I287+I288</f>
        <v>36988.58</v>
      </c>
      <c r="J289" s="15">
        <f>J287+J288</f>
        <v>1821.69</v>
      </c>
    </row>
    <row r="290" spans="1:10" ht="12.75">
      <c r="A290" s="147" t="s">
        <v>120</v>
      </c>
      <c r="B290" s="148" t="s">
        <v>121</v>
      </c>
      <c r="C290" s="7" t="s">
        <v>52</v>
      </c>
      <c r="D290" s="8" t="s">
        <v>22</v>
      </c>
      <c r="E290" s="16">
        <v>50</v>
      </c>
      <c r="F290" s="16">
        <v>28629.71</v>
      </c>
      <c r="G290" s="16"/>
      <c r="H290" s="16">
        <f>F290</f>
        <v>28629.71</v>
      </c>
      <c r="I290" s="16"/>
      <c r="J290" s="16"/>
    </row>
    <row r="291" spans="1:10" ht="12.75">
      <c r="A291" s="147"/>
      <c r="B291" s="148"/>
      <c r="C291" s="7" t="s">
        <v>60</v>
      </c>
      <c r="D291" s="8" t="s">
        <v>22</v>
      </c>
      <c r="E291" s="16">
        <v>50</v>
      </c>
      <c r="F291" s="16">
        <v>17176.45</v>
      </c>
      <c r="G291" s="16"/>
      <c r="H291" s="16"/>
      <c r="I291" s="16">
        <f>F291</f>
        <v>17176.45</v>
      </c>
      <c r="J291" s="16"/>
    </row>
    <row r="292" spans="1:10" ht="12.75">
      <c r="A292" s="147"/>
      <c r="B292" s="148"/>
      <c r="C292" s="7" t="s">
        <v>122</v>
      </c>
      <c r="D292" s="24" t="s">
        <v>179</v>
      </c>
      <c r="E292" s="16">
        <v>0.25</v>
      </c>
      <c r="F292" s="16">
        <v>4298.51</v>
      </c>
      <c r="G292" s="16"/>
      <c r="H292" s="16"/>
      <c r="I292" s="16">
        <f>F292</f>
        <v>4298.51</v>
      </c>
      <c r="J292" s="16"/>
    </row>
    <row r="293" spans="1:10" ht="12.75">
      <c r="A293" s="147"/>
      <c r="B293" s="148"/>
      <c r="C293" s="7" t="s">
        <v>177</v>
      </c>
      <c r="D293" s="24"/>
      <c r="E293" s="16"/>
      <c r="F293" s="15">
        <f>SUM(F290:F292)</f>
        <v>50104.670000000006</v>
      </c>
      <c r="G293" s="15">
        <f>SUM(G290:G292)</f>
        <v>0</v>
      </c>
      <c r="H293" s="15">
        <f>SUM(H290:H292)</f>
        <v>28629.71</v>
      </c>
      <c r="I293" s="15">
        <f>SUM(I290:I292)</f>
        <v>21474.96</v>
      </c>
      <c r="J293" s="15">
        <f>SUM(J290:J292)</f>
        <v>0</v>
      </c>
    </row>
    <row r="294" spans="1:10" ht="12.75">
      <c r="A294" s="147"/>
      <c r="B294" s="148"/>
      <c r="C294" s="7" t="s">
        <v>133</v>
      </c>
      <c r="D294" s="24"/>
      <c r="E294" s="16"/>
      <c r="F294" s="17">
        <v>5567.19</v>
      </c>
      <c r="G294" s="17"/>
      <c r="H294" s="17">
        <v>1855.73</v>
      </c>
      <c r="I294" s="17">
        <v>1855.73</v>
      </c>
      <c r="J294" s="17">
        <v>1855.73</v>
      </c>
    </row>
    <row r="295" spans="1:10" ht="12.75">
      <c r="A295" s="147"/>
      <c r="B295" s="148"/>
      <c r="C295" s="10" t="s">
        <v>24</v>
      </c>
      <c r="D295" s="24"/>
      <c r="E295" s="16"/>
      <c r="F295" s="15">
        <f>F293+F294</f>
        <v>55671.86000000001</v>
      </c>
      <c r="G295" s="15">
        <f>G293+G294</f>
        <v>0</v>
      </c>
      <c r="H295" s="15">
        <f>H293+H294</f>
        <v>30485.44</v>
      </c>
      <c r="I295" s="15">
        <f>I293+I294</f>
        <v>23330.69</v>
      </c>
      <c r="J295" s="15">
        <f>J293+J294</f>
        <v>1855.73</v>
      </c>
    </row>
    <row r="296" spans="1:10" ht="21" customHeight="1">
      <c r="A296" s="147" t="s">
        <v>123</v>
      </c>
      <c r="B296" s="148" t="s">
        <v>124</v>
      </c>
      <c r="C296" s="13" t="s">
        <v>30</v>
      </c>
      <c r="D296" s="8" t="s">
        <v>31</v>
      </c>
      <c r="E296" s="16">
        <v>16</v>
      </c>
      <c r="F296" s="16">
        <v>13588.44</v>
      </c>
      <c r="G296" s="16"/>
      <c r="H296" s="16">
        <f>F296</f>
        <v>13588.44</v>
      </c>
      <c r="I296" s="16"/>
      <c r="J296" s="16"/>
    </row>
    <row r="297" spans="1:10" ht="12.75">
      <c r="A297" s="147"/>
      <c r="B297" s="148"/>
      <c r="C297" s="7" t="s">
        <v>71</v>
      </c>
      <c r="D297" s="8" t="s">
        <v>34</v>
      </c>
      <c r="E297" s="16">
        <v>15</v>
      </c>
      <c r="F297" s="16">
        <v>9638.2</v>
      </c>
      <c r="G297" s="16"/>
      <c r="H297" s="16">
        <f>F297</f>
        <v>9638.2</v>
      </c>
      <c r="I297" s="16"/>
      <c r="J297" s="16"/>
    </row>
    <row r="298" spans="1:10" ht="12.75">
      <c r="A298" s="147"/>
      <c r="B298" s="148"/>
      <c r="C298" s="7" t="s">
        <v>60</v>
      </c>
      <c r="D298" s="8" t="s">
        <v>22</v>
      </c>
      <c r="E298" s="16">
        <v>20</v>
      </c>
      <c r="F298" s="16">
        <v>6870.58</v>
      </c>
      <c r="G298" s="16"/>
      <c r="H298" s="16"/>
      <c r="I298" s="16">
        <f>F298</f>
        <v>6870.58</v>
      </c>
      <c r="J298" s="16"/>
    </row>
    <row r="299" spans="1:10" ht="12.75">
      <c r="A299" s="147"/>
      <c r="B299" s="148"/>
      <c r="C299" s="7" t="s">
        <v>177</v>
      </c>
      <c r="D299" s="8"/>
      <c r="E299" s="16"/>
      <c r="F299" s="15">
        <f>SUM(F296:F298)</f>
        <v>30097.22</v>
      </c>
      <c r="G299" s="15">
        <f>SUM(G296:G298)</f>
        <v>0</v>
      </c>
      <c r="H299" s="15">
        <f>SUM(H296:H298)</f>
        <v>23226.64</v>
      </c>
      <c r="I299" s="15">
        <f>SUM(I296:I298)</f>
        <v>6870.58</v>
      </c>
      <c r="J299" s="15">
        <f>SUM(J296:J298)</f>
        <v>0</v>
      </c>
    </row>
    <row r="300" spans="1:10" ht="12.75">
      <c r="A300" s="147"/>
      <c r="B300" s="148"/>
      <c r="C300" s="7" t="s">
        <v>133</v>
      </c>
      <c r="D300" s="8"/>
      <c r="E300" s="16"/>
      <c r="F300" s="17">
        <v>3344.14</v>
      </c>
      <c r="G300" s="17"/>
      <c r="H300" s="17">
        <v>1114.72</v>
      </c>
      <c r="I300" s="17">
        <v>1114.71</v>
      </c>
      <c r="J300" s="17">
        <v>1114.71</v>
      </c>
    </row>
    <row r="301" spans="1:10" ht="12.75">
      <c r="A301" s="147"/>
      <c r="B301" s="148"/>
      <c r="C301" s="10" t="s">
        <v>24</v>
      </c>
      <c r="D301" s="8"/>
      <c r="E301" s="16"/>
      <c r="F301" s="15">
        <f>F299+F300</f>
        <v>33441.36</v>
      </c>
      <c r="G301" s="15">
        <f>G299+G300</f>
        <v>0</v>
      </c>
      <c r="H301" s="15">
        <f>H299+H300</f>
        <v>24341.36</v>
      </c>
      <c r="I301" s="15">
        <f>I299+I300</f>
        <v>7985.29</v>
      </c>
      <c r="J301" s="15">
        <f>J299+J300</f>
        <v>1114.71</v>
      </c>
    </row>
    <row r="302" spans="1:10" ht="22.5">
      <c r="A302" s="147" t="s">
        <v>125</v>
      </c>
      <c r="B302" s="148" t="s">
        <v>126</v>
      </c>
      <c r="C302" s="13" t="s">
        <v>30</v>
      </c>
      <c r="D302" s="8" t="s">
        <v>31</v>
      </c>
      <c r="E302" s="16">
        <v>22</v>
      </c>
      <c r="F302" s="16">
        <v>19275.96</v>
      </c>
      <c r="G302" s="16"/>
      <c r="H302" s="16">
        <f>F302</f>
        <v>19275.96</v>
      </c>
      <c r="I302" s="16"/>
      <c r="J302" s="16"/>
    </row>
    <row r="303" spans="1:10" ht="12.75">
      <c r="A303" s="147"/>
      <c r="B303" s="148"/>
      <c r="C303" s="7" t="s">
        <v>39</v>
      </c>
      <c r="D303" s="8" t="s">
        <v>22</v>
      </c>
      <c r="E303" s="16">
        <v>1.5</v>
      </c>
      <c r="F303" s="16">
        <v>2063.22</v>
      </c>
      <c r="G303" s="16"/>
      <c r="H303" s="16">
        <f>F303</f>
        <v>2063.22</v>
      </c>
      <c r="I303" s="16"/>
      <c r="J303" s="16"/>
    </row>
    <row r="304" spans="1:10" ht="12.75">
      <c r="A304" s="147"/>
      <c r="B304" s="148"/>
      <c r="C304" s="7" t="s">
        <v>60</v>
      </c>
      <c r="D304" s="8" t="s">
        <v>22</v>
      </c>
      <c r="E304" s="16">
        <v>34</v>
      </c>
      <c r="F304" s="16">
        <v>11686.85</v>
      </c>
      <c r="G304" s="16"/>
      <c r="H304" s="16"/>
      <c r="I304" s="16">
        <f>F304</f>
        <v>11686.85</v>
      </c>
      <c r="J304" s="16"/>
    </row>
    <row r="305" spans="1:10" ht="12.75">
      <c r="A305" s="147"/>
      <c r="B305" s="148"/>
      <c r="C305" s="7" t="s">
        <v>177</v>
      </c>
      <c r="D305" s="8"/>
      <c r="E305" s="16"/>
      <c r="F305" s="15">
        <f>SUM(F302:F304)</f>
        <v>33026.03</v>
      </c>
      <c r="G305" s="15">
        <f>SUM(G302:G304)</f>
        <v>0</v>
      </c>
      <c r="H305" s="15">
        <f>SUM(H302:H304)</f>
        <v>21339.18</v>
      </c>
      <c r="I305" s="15">
        <f>SUM(I302:I304)</f>
        <v>11686.85</v>
      </c>
      <c r="J305" s="15">
        <f>SUM(J302:J304)</f>
        <v>0</v>
      </c>
    </row>
    <row r="306" spans="1:10" ht="12.75">
      <c r="A306" s="147"/>
      <c r="B306" s="148"/>
      <c r="C306" s="7" t="s">
        <v>133</v>
      </c>
      <c r="D306" s="8"/>
      <c r="E306" s="16"/>
      <c r="F306" s="17">
        <v>3669.56</v>
      </c>
      <c r="G306" s="17"/>
      <c r="H306" s="17">
        <v>1223.19</v>
      </c>
      <c r="I306" s="17">
        <v>1223.18</v>
      </c>
      <c r="J306" s="17">
        <v>1223.19</v>
      </c>
    </row>
    <row r="307" spans="1:10" ht="12.75">
      <c r="A307" s="147"/>
      <c r="B307" s="148"/>
      <c r="C307" s="10" t="s">
        <v>24</v>
      </c>
      <c r="D307" s="8"/>
      <c r="E307" s="16"/>
      <c r="F307" s="15">
        <f>F305+F306</f>
        <v>36695.59</v>
      </c>
      <c r="G307" s="15">
        <f>G305+G306</f>
        <v>0</v>
      </c>
      <c r="H307" s="15">
        <f>H305+H306</f>
        <v>22562.37</v>
      </c>
      <c r="I307" s="15">
        <f>I305+I306</f>
        <v>12910.03</v>
      </c>
      <c r="J307" s="15">
        <f>J305+J306</f>
        <v>1223.19</v>
      </c>
    </row>
    <row r="308" spans="1:10" ht="12.75">
      <c r="A308" s="147" t="s">
        <v>127</v>
      </c>
      <c r="B308" s="148" t="s">
        <v>128</v>
      </c>
      <c r="C308" s="7" t="s">
        <v>71</v>
      </c>
      <c r="D308" s="8" t="s">
        <v>34</v>
      </c>
      <c r="E308" s="16">
        <v>15</v>
      </c>
      <c r="F308" s="16">
        <v>9638.2</v>
      </c>
      <c r="G308" s="16"/>
      <c r="H308" s="16">
        <f>F308</f>
        <v>9638.2</v>
      </c>
      <c r="I308" s="16"/>
      <c r="J308" s="16"/>
    </row>
    <row r="309" spans="1:10" ht="20.25" customHeight="1">
      <c r="A309" s="150"/>
      <c r="B309" s="151"/>
      <c r="C309" s="13" t="s">
        <v>30</v>
      </c>
      <c r="D309" s="8" t="s">
        <v>31</v>
      </c>
      <c r="E309" s="16">
        <v>12</v>
      </c>
      <c r="F309" s="16">
        <v>10514.17</v>
      </c>
      <c r="G309" s="16"/>
      <c r="H309" s="16">
        <f>F309</f>
        <v>10514.17</v>
      </c>
      <c r="I309" s="16"/>
      <c r="J309" s="16"/>
    </row>
    <row r="310" spans="1:10" ht="12.75">
      <c r="A310" s="150"/>
      <c r="B310" s="151"/>
      <c r="C310" s="7" t="s">
        <v>60</v>
      </c>
      <c r="D310" s="8" t="s">
        <v>22</v>
      </c>
      <c r="E310" s="16">
        <v>34</v>
      </c>
      <c r="F310" s="16">
        <v>11680.17</v>
      </c>
      <c r="G310" s="16"/>
      <c r="H310" s="16"/>
      <c r="I310" s="16">
        <f>F310</f>
        <v>11680.17</v>
      </c>
      <c r="J310" s="16"/>
    </row>
    <row r="311" spans="1:10" ht="12.75">
      <c r="A311" s="150"/>
      <c r="B311" s="151"/>
      <c r="C311" s="7" t="s">
        <v>177</v>
      </c>
      <c r="D311" s="8"/>
      <c r="E311" s="16"/>
      <c r="F311" s="15">
        <f>SUM(F308:F310)</f>
        <v>31832.54</v>
      </c>
      <c r="G311" s="15">
        <f>SUM(G308:G310)</f>
        <v>0</v>
      </c>
      <c r="H311" s="15">
        <f>SUM(H308:H310)</f>
        <v>20152.370000000003</v>
      </c>
      <c r="I311" s="15">
        <f>SUM(I308:I310)</f>
        <v>11680.17</v>
      </c>
      <c r="J311" s="15">
        <f>SUM(J308:J310)</f>
        <v>0</v>
      </c>
    </row>
    <row r="312" spans="1:10" ht="12.75">
      <c r="A312" s="150"/>
      <c r="B312" s="151"/>
      <c r="C312" s="7" t="s">
        <v>133</v>
      </c>
      <c r="D312" s="8"/>
      <c r="E312" s="16"/>
      <c r="F312" s="17">
        <v>3536.95</v>
      </c>
      <c r="G312" s="17"/>
      <c r="H312" s="17">
        <v>1178.99</v>
      </c>
      <c r="I312" s="17">
        <v>1178.98</v>
      </c>
      <c r="J312" s="17">
        <v>1178.98</v>
      </c>
    </row>
    <row r="313" spans="1:10" ht="12.75">
      <c r="A313" s="150"/>
      <c r="B313" s="151"/>
      <c r="C313" s="10" t="s">
        <v>24</v>
      </c>
      <c r="D313" s="8"/>
      <c r="E313" s="16"/>
      <c r="F313" s="15">
        <f>F311+F312</f>
        <v>35369.49</v>
      </c>
      <c r="G313" s="15">
        <f>G311+G312</f>
        <v>0</v>
      </c>
      <c r="H313" s="15">
        <f>H311+H312</f>
        <v>21331.360000000004</v>
      </c>
      <c r="I313" s="15">
        <f>I311+I312</f>
        <v>12859.15</v>
      </c>
      <c r="J313" s="15">
        <f>J311+J312</f>
        <v>1178.98</v>
      </c>
    </row>
    <row r="314" spans="1:10" ht="22.5">
      <c r="A314" s="147">
        <v>39</v>
      </c>
      <c r="B314" s="148" t="s">
        <v>129</v>
      </c>
      <c r="C314" s="13" t="s">
        <v>30</v>
      </c>
      <c r="D314" s="8" t="s">
        <v>31</v>
      </c>
      <c r="E314" s="16">
        <v>116</v>
      </c>
      <c r="F314" s="16">
        <v>101636.9</v>
      </c>
      <c r="G314" s="16"/>
      <c r="H314" s="16">
        <f>F314</f>
        <v>101636.9</v>
      </c>
      <c r="I314" s="16"/>
      <c r="J314" s="16"/>
    </row>
    <row r="315" spans="1:10" ht="12.75">
      <c r="A315" s="150"/>
      <c r="B315" s="151"/>
      <c r="C315" s="7" t="s">
        <v>60</v>
      </c>
      <c r="D315" s="8" t="s">
        <v>22</v>
      </c>
      <c r="E315" s="16">
        <v>97</v>
      </c>
      <c r="F315" s="16">
        <v>33381.41</v>
      </c>
      <c r="G315" s="16"/>
      <c r="H315" s="16"/>
      <c r="I315" s="16">
        <f>F315</f>
        <v>33381.41</v>
      </c>
      <c r="J315" s="16"/>
    </row>
    <row r="316" spans="1:10" ht="12.75">
      <c r="A316" s="150"/>
      <c r="B316" s="151"/>
      <c r="C316" s="7" t="s">
        <v>177</v>
      </c>
      <c r="D316" s="8"/>
      <c r="E316" s="16"/>
      <c r="F316" s="15">
        <f>SUM(F314:F315)</f>
        <v>135018.31</v>
      </c>
      <c r="G316" s="15">
        <f>SUM(G314:G315)</f>
        <v>0</v>
      </c>
      <c r="H316" s="15">
        <f>SUM(H314:H315)</f>
        <v>101636.9</v>
      </c>
      <c r="I316" s="15">
        <f>SUM(I314:I315)</f>
        <v>33381.41</v>
      </c>
      <c r="J316" s="15">
        <f>SUM(J314:J315)</f>
        <v>0</v>
      </c>
    </row>
    <row r="317" spans="1:10" ht="12.75">
      <c r="A317" s="150"/>
      <c r="B317" s="151"/>
      <c r="C317" s="7" t="s">
        <v>133</v>
      </c>
      <c r="D317" s="8"/>
      <c r="E317" s="16"/>
      <c r="F317" s="17">
        <v>15002.03</v>
      </c>
      <c r="G317" s="17"/>
      <c r="H317" s="17">
        <v>5000.68</v>
      </c>
      <c r="I317" s="17">
        <v>5000.67</v>
      </c>
      <c r="J317" s="17">
        <v>5000.68</v>
      </c>
    </row>
    <row r="318" spans="1:10" ht="12.75">
      <c r="A318" s="150"/>
      <c r="B318" s="151"/>
      <c r="C318" s="10" t="s">
        <v>24</v>
      </c>
      <c r="D318" s="8"/>
      <c r="E318" s="15"/>
      <c r="F318" s="15">
        <f>F316+F317</f>
        <v>150020.34</v>
      </c>
      <c r="G318" s="15">
        <f>G316+G317</f>
        <v>0</v>
      </c>
      <c r="H318" s="15">
        <f>H316+H317</f>
        <v>106637.57999999999</v>
      </c>
      <c r="I318" s="15">
        <f>I316+I317</f>
        <v>38382.08</v>
      </c>
      <c r="J318" s="15">
        <f>J316+J317</f>
        <v>5000.68</v>
      </c>
    </row>
    <row r="319" spans="1:10" ht="21" customHeight="1">
      <c r="A319" s="147">
        <v>40</v>
      </c>
      <c r="B319" s="148" t="s">
        <v>130</v>
      </c>
      <c r="C319" s="13" t="s">
        <v>30</v>
      </c>
      <c r="D319" s="8" t="s">
        <v>31</v>
      </c>
      <c r="E319" s="16">
        <v>36</v>
      </c>
      <c r="F319" s="16">
        <v>31584.63</v>
      </c>
      <c r="G319" s="16"/>
      <c r="H319" s="16">
        <f>F319</f>
        <v>31584.63</v>
      </c>
      <c r="I319" s="16"/>
      <c r="J319" s="16"/>
    </row>
    <row r="320" spans="1:10" ht="12.75">
      <c r="A320" s="147"/>
      <c r="B320" s="148"/>
      <c r="C320" s="7" t="s">
        <v>60</v>
      </c>
      <c r="D320" s="8" t="s">
        <v>22</v>
      </c>
      <c r="E320" s="16">
        <v>50</v>
      </c>
      <c r="F320" s="16">
        <v>17176.45</v>
      </c>
      <c r="G320" s="16"/>
      <c r="H320" s="16"/>
      <c r="I320" s="16">
        <f>F320</f>
        <v>17176.45</v>
      </c>
      <c r="J320" s="16"/>
    </row>
    <row r="321" spans="1:10" ht="12.75">
      <c r="A321" s="147"/>
      <c r="B321" s="148"/>
      <c r="C321" s="7" t="s">
        <v>177</v>
      </c>
      <c r="D321" s="8"/>
      <c r="E321" s="16"/>
      <c r="F321" s="15">
        <f>SUM(F319:F320)</f>
        <v>48761.08</v>
      </c>
      <c r="G321" s="15">
        <f>SUM(G319:G320)</f>
        <v>0</v>
      </c>
      <c r="H321" s="15">
        <f>SUM(H319:H320)</f>
        <v>31584.63</v>
      </c>
      <c r="I321" s="15">
        <f>SUM(I319:I320)</f>
        <v>17176.45</v>
      </c>
      <c r="J321" s="15">
        <f>SUM(J319:J320)</f>
        <v>0</v>
      </c>
    </row>
    <row r="322" spans="1:10" ht="12.75">
      <c r="A322" s="147"/>
      <c r="B322" s="148"/>
      <c r="C322" s="7" t="s">
        <v>133</v>
      </c>
      <c r="D322" s="8"/>
      <c r="E322" s="16"/>
      <c r="F322" s="17">
        <v>5417.9</v>
      </c>
      <c r="G322" s="17"/>
      <c r="H322" s="17">
        <v>1805.97</v>
      </c>
      <c r="I322" s="17">
        <v>1805.96</v>
      </c>
      <c r="J322" s="17">
        <v>1805.97</v>
      </c>
    </row>
    <row r="323" spans="1:10" ht="12.75">
      <c r="A323" s="147"/>
      <c r="B323" s="148"/>
      <c r="C323" s="10" t="s">
        <v>24</v>
      </c>
      <c r="D323" s="8"/>
      <c r="E323" s="15"/>
      <c r="F323" s="15">
        <f>F321+F322</f>
        <v>54178.98</v>
      </c>
      <c r="G323" s="15">
        <f>G321+G322</f>
        <v>0</v>
      </c>
      <c r="H323" s="15">
        <f>H321+H322</f>
        <v>33390.6</v>
      </c>
      <c r="I323" s="15">
        <f>I321+I322</f>
        <v>18982.41</v>
      </c>
      <c r="J323" s="15">
        <f>J321+J322</f>
        <v>1805.97</v>
      </c>
    </row>
    <row r="324" spans="1:10" ht="21" customHeight="1">
      <c r="A324" s="147">
        <v>41</v>
      </c>
      <c r="B324" s="148" t="s">
        <v>132</v>
      </c>
      <c r="C324" s="13" t="s">
        <v>30</v>
      </c>
      <c r="D324" s="8" t="s">
        <v>31</v>
      </c>
      <c r="E324" s="16">
        <v>30</v>
      </c>
      <c r="F324" s="16">
        <v>25659.03</v>
      </c>
      <c r="G324" s="16"/>
      <c r="H324" s="16">
        <f>F324</f>
        <v>25659.03</v>
      </c>
      <c r="I324" s="16"/>
      <c r="J324" s="16"/>
    </row>
    <row r="325" spans="1:10" ht="12.75">
      <c r="A325" s="147"/>
      <c r="B325" s="148"/>
      <c r="C325" s="7" t="s">
        <v>227</v>
      </c>
      <c r="D325" s="8" t="s">
        <v>34</v>
      </c>
      <c r="E325" s="16">
        <v>12</v>
      </c>
      <c r="F325" s="16">
        <v>4473.43</v>
      </c>
      <c r="G325" s="16"/>
      <c r="H325" s="16">
        <f>F325</f>
        <v>4473.43</v>
      </c>
      <c r="I325" s="16"/>
      <c r="J325" s="16"/>
    </row>
    <row r="326" spans="1:10" ht="12.75">
      <c r="A326" s="147"/>
      <c r="B326" s="148"/>
      <c r="C326" s="7" t="s">
        <v>52</v>
      </c>
      <c r="D326" s="8" t="s">
        <v>22</v>
      </c>
      <c r="E326" s="16">
        <v>45.3</v>
      </c>
      <c r="F326" s="16">
        <v>23270.8</v>
      </c>
      <c r="G326" s="16"/>
      <c r="H326" s="16">
        <f>F326</f>
        <v>23270.8</v>
      </c>
      <c r="I326" s="16"/>
      <c r="J326" s="16"/>
    </row>
    <row r="327" spans="1:10" ht="12.75">
      <c r="A327" s="147"/>
      <c r="B327" s="148"/>
      <c r="C327" s="7" t="s">
        <v>177</v>
      </c>
      <c r="D327" s="8"/>
      <c r="E327" s="16"/>
      <c r="F327" s="15">
        <f>SUM(F324:F326)</f>
        <v>53403.259999999995</v>
      </c>
      <c r="G327" s="15">
        <f>SUM(G324:G326)</f>
        <v>0</v>
      </c>
      <c r="H327" s="15">
        <f>SUM(H324:H326)</f>
        <v>53403.259999999995</v>
      </c>
      <c r="I327" s="15">
        <f>SUM(I324:I326)</f>
        <v>0</v>
      </c>
      <c r="J327" s="15">
        <f>SUM(J324:J326)</f>
        <v>0</v>
      </c>
    </row>
    <row r="328" spans="1:10" ht="12.75">
      <c r="A328" s="147"/>
      <c r="B328" s="148"/>
      <c r="C328" s="7" t="s">
        <v>133</v>
      </c>
      <c r="D328" s="8"/>
      <c r="E328" s="16"/>
      <c r="F328" s="17">
        <v>5933.69</v>
      </c>
      <c r="G328" s="17"/>
      <c r="H328" s="17">
        <v>1977.9</v>
      </c>
      <c r="I328" s="17">
        <v>1977.89</v>
      </c>
      <c r="J328" s="17">
        <v>1977.9</v>
      </c>
    </row>
    <row r="329" spans="1:10" ht="12.75">
      <c r="A329" s="147"/>
      <c r="B329" s="148"/>
      <c r="C329" s="10" t="s">
        <v>24</v>
      </c>
      <c r="D329" s="8"/>
      <c r="E329" s="16"/>
      <c r="F329" s="15">
        <f>F327+F328</f>
        <v>59336.95</v>
      </c>
      <c r="G329" s="15">
        <f>G327+G328</f>
        <v>0</v>
      </c>
      <c r="H329" s="15">
        <f>H327+H328</f>
        <v>55381.159999999996</v>
      </c>
      <c r="I329" s="15">
        <f>I327+I328</f>
        <v>1977.89</v>
      </c>
      <c r="J329" s="15">
        <f>J327+J328</f>
        <v>1977.9</v>
      </c>
    </row>
    <row r="330" spans="1:10" ht="12.75">
      <c r="A330" s="60"/>
      <c r="B330" s="59"/>
      <c r="C330" s="10"/>
      <c r="D330" s="8"/>
      <c r="E330" s="8"/>
      <c r="F330" s="15"/>
      <c r="G330" s="15"/>
      <c r="H330" s="15"/>
      <c r="I330" s="15"/>
      <c r="J330" s="15"/>
    </row>
    <row r="331" spans="1:10" ht="12.75">
      <c r="A331" s="8" t="s">
        <v>19</v>
      </c>
      <c r="B331" s="7" t="s">
        <v>18</v>
      </c>
      <c r="C331" s="7"/>
      <c r="D331" s="8"/>
      <c r="E331" s="8"/>
      <c r="F331" s="17">
        <f>F14+F18+F25+F32+F39+F46+F55+F62</f>
        <v>1963352.88</v>
      </c>
      <c r="G331" s="16">
        <f>G25+G32+G39+G46</f>
        <v>177745.83</v>
      </c>
      <c r="H331" s="23">
        <f>H25+H32+H39+H46+H55+H62</f>
        <v>668845.58</v>
      </c>
      <c r="I331" s="23">
        <f>I14+I25+I32+I39+I55+I62</f>
        <v>749914.05</v>
      </c>
      <c r="J331" s="16">
        <f>J18+J55+J62</f>
        <v>366847.42000000004</v>
      </c>
    </row>
    <row r="332" spans="1:10" ht="12.75">
      <c r="A332" s="8" t="s">
        <v>25</v>
      </c>
      <c r="B332" s="7" t="s">
        <v>57</v>
      </c>
      <c r="C332" s="7"/>
      <c r="D332" s="8"/>
      <c r="E332" s="8"/>
      <c r="F332" s="17">
        <f>F69+F77+F85+F91+F95+F101+F108+F112+F120+F125+F132+F140+F144+F149+F154+F161+F167+F174+F182+F193+F203+F209+F214+F223+F230+F236+F243+F250+F257+F263+F267+F275+F282+F287+F293+F299+F305+F311+F316+F321+F327</f>
        <v>3764692.9200000004</v>
      </c>
      <c r="G332" s="23">
        <f>G77+G95+G132+G140+G144+G161+G174+G182+G223+G236+G263+G275+G282</f>
        <v>277348.39999999997</v>
      </c>
      <c r="H332" s="23">
        <f>H69+H77+H85+H91+H101+H108+H120+H125+H132+H140+H149+H154+H161+H167+H174+H203+H209+H214+H223+H230+H236+H243+H257+H263+H267+H275+H287+H293+H299+H305+H311+H316+H321+H327</f>
        <v>1382925.4599999997</v>
      </c>
      <c r="I332" s="23">
        <f>I69+I77+I85+I112+I120+I125+I132+I149+I154+I161+I167+I174+I182+I193+I203+I209+I214+I223+I230+I236+I243+I250+I257+I275+I282+I287+I293+I299+I305+I311+I316+I321</f>
        <v>1714912.7699999998</v>
      </c>
      <c r="J332" s="23">
        <f>J69+J101+J108+J161+J182+J193+J203+J223+J230+J250+J282</f>
        <v>389506.29000000004</v>
      </c>
    </row>
    <row r="333" spans="1:10" ht="12.75">
      <c r="A333" s="7"/>
      <c r="B333" s="7" t="s">
        <v>249</v>
      </c>
      <c r="C333" s="7"/>
      <c r="D333" s="8"/>
      <c r="E333" s="8"/>
      <c r="F333" s="15">
        <f>F331+F332</f>
        <v>5728045.800000001</v>
      </c>
      <c r="G333" s="15">
        <f>G331+G332</f>
        <v>455094.23</v>
      </c>
      <c r="H333" s="15">
        <f>H331+H332</f>
        <v>2051771.0399999996</v>
      </c>
      <c r="I333" s="15">
        <f>I331+I332</f>
        <v>2464826.82</v>
      </c>
      <c r="J333" s="15">
        <f>J331+J332</f>
        <v>756353.7100000001</v>
      </c>
    </row>
    <row r="334" spans="1:10" ht="12.75">
      <c r="A334" s="7"/>
      <c r="B334" s="7" t="s">
        <v>250</v>
      </c>
      <c r="C334" s="7"/>
      <c r="D334" s="8"/>
      <c r="E334" s="8"/>
      <c r="F334" s="17">
        <f>F15+F19+F26+F33+F40+F47+F56+F63+F70+F78+F86+F92+F96+F102+F109+F113+F121+F126+F133+F141+F145+F150+F155+F162+F168+F175+F183+F194+F204+F210+F215+F224+F231+F237+F244+F251+F258+F264+F268+F276+F283+F288+F294+F300+F306+F312+F317+F322+F328</f>
        <v>648183.1899999998</v>
      </c>
      <c r="G334" s="17"/>
      <c r="H334" s="37">
        <v>216061.07</v>
      </c>
      <c r="I334" s="37">
        <v>216061.06</v>
      </c>
      <c r="J334" s="37">
        <v>216061.06</v>
      </c>
    </row>
    <row r="335" spans="1:10" ht="12.75">
      <c r="A335" s="7"/>
      <c r="B335" s="7" t="s">
        <v>251</v>
      </c>
      <c r="C335" s="7"/>
      <c r="D335" s="8"/>
      <c r="E335" s="8"/>
      <c r="F335" s="15">
        <f>F333+F334</f>
        <v>6376228.99</v>
      </c>
      <c r="G335" s="15">
        <f>G333+G334</f>
        <v>455094.23</v>
      </c>
      <c r="H335" s="15">
        <f>H333+H334</f>
        <v>2267832.1099999994</v>
      </c>
      <c r="I335" s="15">
        <f>I333+I334</f>
        <v>2680887.88</v>
      </c>
      <c r="J335" s="15">
        <f>J333+J334</f>
        <v>972414.77</v>
      </c>
    </row>
    <row r="336" spans="1:10" ht="33.75" customHeight="1">
      <c r="A336" s="9"/>
      <c r="B336" s="9"/>
      <c r="C336" s="9" t="s">
        <v>316</v>
      </c>
      <c r="D336" s="9" t="s">
        <v>318</v>
      </c>
      <c r="E336" s="9"/>
      <c r="F336" s="9"/>
      <c r="G336" s="9"/>
      <c r="H336" s="9"/>
      <c r="I336" s="9"/>
      <c r="J336" s="9"/>
    </row>
    <row r="338" spans="3:7" ht="12.75">
      <c r="C338" s="9" t="s">
        <v>317</v>
      </c>
      <c r="D338" s="55" t="s">
        <v>327</v>
      </c>
      <c r="F338" s="9"/>
      <c r="G338" s="9"/>
    </row>
    <row r="339" spans="1:7" ht="12.75">
      <c r="A339" s="9"/>
      <c r="C339" s="55"/>
      <c r="F339" s="9"/>
      <c r="G339" s="9"/>
    </row>
    <row r="340" ht="12.75">
      <c r="F340" s="18"/>
    </row>
    <row r="341" ht="12.75">
      <c r="H341" s="56"/>
    </row>
    <row r="343" ht="12.75">
      <c r="H343" s="55"/>
    </row>
  </sheetData>
  <mergeCells count="112">
    <mergeCell ref="A128:A134"/>
    <mergeCell ref="B128:B134"/>
    <mergeCell ref="A135:A142"/>
    <mergeCell ref="B135:B142"/>
    <mergeCell ref="A147:A151"/>
    <mergeCell ref="B147:B151"/>
    <mergeCell ref="A143:A146"/>
    <mergeCell ref="B143:B146"/>
    <mergeCell ref="A233:A238"/>
    <mergeCell ref="B233:B238"/>
    <mergeCell ref="A152:A156"/>
    <mergeCell ref="B152:B156"/>
    <mergeCell ref="A196:A205"/>
    <mergeCell ref="B196:B205"/>
    <mergeCell ref="A157:A163"/>
    <mergeCell ref="B157:B163"/>
    <mergeCell ref="A164:A169"/>
    <mergeCell ref="B164:B169"/>
    <mergeCell ref="A170:A176"/>
    <mergeCell ref="A260:A265"/>
    <mergeCell ref="B260:B265"/>
    <mergeCell ref="A266:A269"/>
    <mergeCell ref="B266:B269"/>
    <mergeCell ref="B170:B176"/>
    <mergeCell ref="A177:A184"/>
    <mergeCell ref="B177:B184"/>
    <mergeCell ref="A212:A216"/>
    <mergeCell ref="B212:B216"/>
    <mergeCell ref="A206:A211"/>
    <mergeCell ref="B206:B211"/>
    <mergeCell ref="A185:A195"/>
    <mergeCell ref="B185:B195"/>
    <mergeCell ref="B217:B225"/>
    <mergeCell ref="A217:A225"/>
    <mergeCell ref="A253:A259"/>
    <mergeCell ref="B253:B259"/>
    <mergeCell ref="A246:A252"/>
    <mergeCell ref="B246:B252"/>
    <mergeCell ref="A226:A232"/>
    <mergeCell ref="B226:B232"/>
    <mergeCell ref="A239:A245"/>
    <mergeCell ref="B239:B245"/>
    <mergeCell ref="A324:A329"/>
    <mergeCell ref="B324:B329"/>
    <mergeCell ref="A270:A277"/>
    <mergeCell ref="B270:B277"/>
    <mergeCell ref="A278:A284"/>
    <mergeCell ref="B278:B284"/>
    <mergeCell ref="A314:A318"/>
    <mergeCell ref="B314:B318"/>
    <mergeCell ref="A319:A323"/>
    <mergeCell ref="B319:B323"/>
    <mergeCell ref="A308:A313"/>
    <mergeCell ref="B308:B313"/>
    <mergeCell ref="A296:A301"/>
    <mergeCell ref="B296:B301"/>
    <mergeCell ref="A302:A307"/>
    <mergeCell ref="B302:B307"/>
    <mergeCell ref="A285:A289"/>
    <mergeCell ref="B285:B289"/>
    <mergeCell ref="A290:A295"/>
    <mergeCell ref="B290:B295"/>
    <mergeCell ref="A98:A103"/>
    <mergeCell ref="B98:B103"/>
    <mergeCell ref="A123:A127"/>
    <mergeCell ref="B123:B127"/>
    <mergeCell ref="A104:A110"/>
    <mergeCell ref="B104:B110"/>
    <mergeCell ref="A111:A114"/>
    <mergeCell ref="B111:B114"/>
    <mergeCell ref="A115:A122"/>
    <mergeCell ref="B115:B122"/>
    <mergeCell ref="A80:A87"/>
    <mergeCell ref="B80:B87"/>
    <mergeCell ref="A94:A97"/>
    <mergeCell ref="B94:B97"/>
    <mergeCell ref="A88:A93"/>
    <mergeCell ref="B88:B93"/>
    <mergeCell ref="A65:J65"/>
    <mergeCell ref="A66:A71"/>
    <mergeCell ref="B66:B71"/>
    <mergeCell ref="A72:A79"/>
    <mergeCell ref="B72:B79"/>
    <mergeCell ref="E10:E11"/>
    <mergeCell ref="F10:F11"/>
    <mergeCell ref="G10:J10"/>
    <mergeCell ref="A12:F12"/>
    <mergeCell ref="A10:A11"/>
    <mergeCell ref="B10:B11"/>
    <mergeCell ref="C10:C11"/>
    <mergeCell ref="D10:D11"/>
    <mergeCell ref="A5:J5"/>
    <mergeCell ref="A6:J6"/>
    <mergeCell ref="A7:J7"/>
    <mergeCell ref="A8:J8"/>
    <mergeCell ref="B28:B34"/>
    <mergeCell ref="A13:A16"/>
    <mergeCell ref="B13:B16"/>
    <mergeCell ref="A17:A20"/>
    <mergeCell ref="B17:B20"/>
    <mergeCell ref="A21:A27"/>
    <mergeCell ref="B21:B27"/>
    <mergeCell ref="A58:A64"/>
    <mergeCell ref="B58:B64"/>
    <mergeCell ref="A1:B1"/>
    <mergeCell ref="A35:A41"/>
    <mergeCell ref="B35:B41"/>
    <mergeCell ref="A49:A57"/>
    <mergeCell ref="B49:B57"/>
    <mergeCell ref="A42:A48"/>
    <mergeCell ref="B42:B48"/>
    <mergeCell ref="A28:A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310"/>
  <sheetViews>
    <sheetView workbookViewId="0" topLeftCell="A20">
      <selection activeCell="B21" sqref="B21"/>
    </sheetView>
  </sheetViews>
  <sheetFormatPr defaultColWidth="9.00390625" defaultRowHeight="12.75"/>
  <cols>
    <col min="1" max="1" width="5.75390625" style="0" customWidth="1"/>
    <col min="2" max="2" width="57.125" style="0" customWidth="1"/>
    <col min="3" max="3" width="22.75390625" style="0" customWidth="1"/>
    <col min="4" max="4" width="21.75390625" style="0" customWidth="1"/>
    <col min="5" max="5" width="22.875" style="0" customWidth="1"/>
  </cols>
  <sheetData>
    <row r="4" spans="1:5" ht="12.75">
      <c r="A4" s="149" t="s">
        <v>135</v>
      </c>
      <c r="B4" s="149"/>
      <c r="C4" s="149"/>
      <c r="D4" s="149"/>
      <c r="E4" s="149"/>
    </row>
    <row r="5" spans="1:5" ht="12.75">
      <c r="A5" s="149" t="s">
        <v>136</v>
      </c>
      <c r="B5" s="149"/>
      <c r="C5" s="149"/>
      <c r="D5" s="149"/>
      <c r="E5" s="149"/>
    </row>
    <row r="7" spans="1:5" ht="26.25" customHeight="1">
      <c r="A7" s="3" t="s">
        <v>137</v>
      </c>
      <c r="B7" s="3" t="s">
        <v>138</v>
      </c>
      <c r="C7" s="3" t="s">
        <v>11</v>
      </c>
      <c r="D7" s="3" t="s">
        <v>139</v>
      </c>
      <c r="E7" s="3" t="s">
        <v>140</v>
      </c>
    </row>
    <row r="8" spans="1:5" ht="12.75">
      <c r="A8" s="2" t="s">
        <v>19</v>
      </c>
      <c r="B8" s="1" t="s">
        <v>21</v>
      </c>
      <c r="C8" s="2">
        <v>140</v>
      </c>
      <c r="D8" s="2">
        <v>60393.99</v>
      </c>
      <c r="E8" s="2" t="s">
        <v>141</v>
      </c>
    </row>
    <row r="9" spans="1:5" ht="12.75">
      <c r="A9" s="2"/>
      <c r="B9" s="1" t="s">
        <v>23</v>
      </c>
      <c r="C9" s="5">
        <v>0.1</v>
      </c>
      <c r="D9" s="2">
        <v>6710.44</v>
      </c>
      <c r="E9" s="2"/>
    </row>
    <row r="10" spans="1:5" ht="12.75">
      <c r="A10" s="1"/>
      <c r="B10" s="3" t="s">
        <v>24</v>
      </c>
      <c r="C10" s="1"/>
      <c r="D10" s="4">
        <f>SUM(D8:D9)</f>
        <v>67104.43</v>
      </c>
      <c r="E10" s="2"/>
    </row>
    <row r="13" ht="12.75">
      <c r="B13" t="s">
        <v>339</v>
      </c>
    </row>
    <row r="17" spans="1:5" ht="12.75">
      <c r="A17" s="149" t="s">
        <v>135</v>
      </c>
      <c r="B17" s="149"/>
      <c r="C17" s="149"/>
      <c r="D17" s="149"/>
      <c r="E17" s="149"/>
    </row>
    <row r="18" spans="1:5" ht="12.75">
      <c r="A18" s="149" t="s">
        <v>143</v>
      </c>
      <c r="B18" s="149"/>
      <c r="C18" s="149"/>
      <c r="D18" s="149"/>
      <c r="E18" s="149"/>
    </row>
    <row r="21" spans="1:5" ht="28.5" customHeight="1">
      <c r="A21" s="4" t="s">
        <v>137</v>
      </c>
      <c r="B21" s="4" t="s">
        <v>138</v>
      </c>
      <c r="C21" s="4" t="s">
        <v>11</v>
      </c>
      <c r="D21" s="4" t="s">
        <v>139</v>
      </c>
      <c r="E21" s="4" t="s">
        <v>140</v>
      </c>
    </row>
    <row r="22" spans="1:5" ht="25.5">
      <c r="A22" s="2" t="s">
        <v>19</v>
      </c>
      <c r="B22" s="6" t="s">
        <v>30</v>
      </c>
      <c r="C22" s="2">
        <v>5</v>
      </c>
      <c r="D22" s="19">
        <v>2917.22</v>
      </c>
      <c r="E22" s="2" t="s">
        <v>261</v>
      </c>
    </row>
    <row r="23" spans="1:5" ht="25.5">
      <c r="A23" s="2">
        <v>2</v>
      </c>
      <c r="B23" s="6" t="s">
        <v>32</v>
      </c>
      <c r="C23" s="2">
        <v>193</v>
      </c>
      <c r="D23" s="19">
        <v>87175.75</v>
      </c>
      <c r="E23" s="2" t="s">
        <v>141</v>
      </c>
    </row>
    <row r="24" spans="1:5" ht="25.5">
      <c r="A24" s="2">
        <v>3</v>
      </c>
      <c r="B24" s="6" t="s">
        <v>33</v>
      </c>
      <c r="C24" s="2">
        <v>24.5</v>
      </c>
      <c r="D24" s="19">
        <v>1996.95</v>
      </c>
      <c r="E24" s="2" t="s">
        <v>141</v>
      </c>
    </row>
    <row r="25" spans="1:5" ht="12.75">
      <c r="A25" s="2">
        <v>4</v>
      </c>
      <c r="B25" s="1" t="s">
        <v>248</v>
      </c>
      <c r="C25" s="2">
        <v>10</v>
      </c>
      <c r="D25" s="19">
        <v>55653.49</v>
      </c>
      <c r="E25" s="2" t="s">
        <v>141</v>
      </c>
    </row>
    <row r="26" spans="1:5" ht="15.75">
      <c r="A26" s="2"/>
      <c r="B26" s="27" t="s">
        <v>177</v>
      </c>
      <c r="C26" s="2"/>
      <c r="D26" s="19">
        <f>SUM(D22:D25)</f>
        <v>147743.41</v>
      </c>
      <c r="E26" s="2"/>
    </row>
    <row r="27" spans="1:5" ht="12.75">
      <c r="A27" s="2"/>
      <c r="B27" s="1" t="s">
        <v>145</v>
      </c>
      <c r="C27" s="5">
        <v>0.1</v>
      </c>
      <c r="D27" s="36">
        <v>16415.93</v>
      </c>
      <c r="E27" s="2"/>
    </row>
    <row r="28" spans="1:5" ht="12.75">
      <c r="A28" s="1"/>
      <c r="B28" s="3" t="s">
        <v>24</v>
      </c>
      <c r="C28" s="2"/>
      <c r="D28" s="20">
        <f>D26+D27</f>
        <v>164159.34</v>
      </c>
      <c r="E28" s="2"/>
    </row>
    <row r="31" ht="12.75">
      <c r="B31" t="s">
        <v>339</v>
      </c>
    </row>
    <row r="35" spans="1:5" ht="12.75">
      <c r="A35" s="149" t="s">
        <v>135</v>
      </c>
      <c r="B35" s="149"/>
      <c r="C35" s="149"/>
      <c r="D35" s="149"/>
      <c r="E35" s="149"/>
    </row>
    <row r="36" spans="1:5" ht="12.75">
      <c r="A36" s="149" t="s">
        <v>146</v>
      </c>
      <c r="B36" s="149"/>
      <c r="C36" s="149"/>
      <c r="D36" s="149"/>
      <c r="E36" s="149"/>
    </row>
    <row r="38" spans="1:5" ht="18" customHeight="1">
      <c r="A38" s="1" t="s">
        <v>137</v>
      </c>
      <c r="B38" s="1" t="s">
        <v>138</v>
      </c>
      <c r="C38" s="1" t="s">
        <v>11</v>
      </c>
      <c r="D38" s="1" t="s">
        <v>139</v>
      </c>
      <c r="E38" s="1" t="s">
        <v>140</v>
      </c>
    </row>
    <row r="39" spans="1:5" ht="12.75">
      <c r="A39" s="2" t="s">
        <v>19</v>
      </c>
      <c r="B39" s="1" t="s">
        <v>147</v>
      </c>
      <c r="C39" s="2">
        <v>2130.24</v>
      </c>
      <c r="D39" s="2">
        <v>197989.01</v>
      </c>
      <c r="E39" s="2" t="s">
        <v>148</v>
      </c>
    </row>
    <row r="40" spans="1:5" ht="12.75">
      <c r="A40" s="2"/>
      <c r="B40" s="1" t="s">
        <v>145</v>
      </c>
      <c r="C40" s="5">
        <v>0.1</v>
      </c>
      <c r="D40" s="2">
        <v>21998.78</v>
      </c>
      <c r="E40" s="2"/>
    </row>
    <row r="41" spans="1:5" ht="12.75">
      <c r="A41" s="1"/>
      <c r="B41" s="3" t="s">
        <v>24</v>
      </c>
      <c r="C41" s="2"/>
      <c r="D41" s="4">
        <f>SUM(D39:D40)</f>
        <v>219987.79</v>
      </c>
      <c r="E41" s="2"/>
    </row>
    <row r="44" ht="12.75">
      <c r="B44" t="s">
        <v>339</v>
      </c>
    </row>
    <row r="49" spans="1:5" ht="12.75">
      <c r="A49" s="149" t="s">
        <v>135</v>
      </c>
      <c r="B49" s="149"/>
      <c r="C49" s="149"/>
      <c r="D49" s="149"/>
      <c r="E49" s="149"/>
    </row>
    <row r="50" spans="1:5" ht="12.75">
      <c r="A50" s="149" t="s">
        <v>149</v>
      </c>
      <c r="B50" s="149"/>
      <c r="C50" s="149"/>
      <c r="D50" s="149"/>
      <c r="E50" s="149"/>
    </row>
    <row r="53" spans="1:5" ht="24.75" customHeight="1">
      <c r="A53" s="4" t="s">
        <v>137</v>
      </c>
      <c r="B53" s="4" t="s">
        <v>138</v>
      </c>
      <c r="C53" s="4" t="s">
        <v>11</v>
      </c>
      <c r="D53" s="4" t="s">
        <v>139</v>
      </c>
      <c r="E53" s="4" t="s">
        <v>140</v>
      </c>
    </row>
    <row r="54" spans="1:5" ht="12.75">
      <c r="A54" s="2" t="s">
        <v>19</v>
      </c>
      <c r="B54" s="1" t="s">
        <v>30</v>
      </c>
      <c r="C54" s="2">
        <v>5</v>
      </c>
      <c r="D54" s="2">
        <v>46427.5</v>
      </c>
      <c r="E54" s="2" t="s">
        <v>144</v>
      </c>
    </row>
    <row r="55" spans="1:5" ht="12.75">
      <c r="A55" s="2">
        <v>2</v>
      </c>
      <c r="B55" s="1" t="s">
        <v>32</v>
      </c>
      <c r="C55" s="2">
        <v>12</v>
      </c>
      <c r="D55" s="2">
        <v>4570.95</v>
      </c>
      <c r="E55" s="2" t="s">
        <v>150</v>
      </c>
    </row>
    <row r="56" spans="1:5" ht="12.75">
      <c r="A56" s="2">
        <v>3</v>
      </c>
      <c r="B56" s="1" t="s">
        <v>33</v>
      </c>
      <c r="C56" s="2">
        <v>11.2</v>
      </c>
      <c r="D56" s="2">
        <v>1432.59</v>
      </c>
      <c r="E56" s="2" t="s">
        <v>150</v>
      </c>
    </row>
    <row r="57" spans="1:5" ht="12.75">
      <c r="A57" s="2">
        <v>4</v>
      </c>
      <c r="B57" s="1" t="s">
        <v>35</v>
      </c>
      <c r="C57" s="2">
        <v>140</v>
      </c>
      <c r="D57" s="2">
        <v>45772.04</v>
      </c>
      <c r="E57" s="2" t="s">
        <v>141</v>
      </c>
    </row>
    <row r="58" spans="1:5" ht="12.75">
      <c r="A58" s="2"/>
      <c r="B58" s="1" t="s">
        <v>145</v>
      </c>
      <c r="C58" s="5">
        <v>0.1</v>
      </c>
      <c r="D58" s="2">
        <v>10911.45</v>
      </c>
      <c r="E58" s="2"/>
    </row>
    <row r="59" spans="1:5" ht="12.75">
      <c r="A59" s="1"/>
      <c r="B59" s="1" t="s">
        <v>24</v>
      </c>
      <c r="C59" s="2"/>
      <c r="D59" s="4">
        <f>SUM(D54:D58)</f>
        <v>109114.52999999998</v>
      </c>
      <c r="E59" s="2"/>
    </row>
    <row r="62" ht="12.75">
      <c r="B62" t="s">
        <v>339</v>
      </c>
    </row>
    <row r="66" spans="1:5" ht="12.75">
      <c r="A66" s="152" t="s">
        <v>135</v>
      </c>
      <c r="B66" s="152"/>
      <c r="C66" s="152"/>
      <c r="D66" s="152"/>
      <c r="E66" s="152"/>
    </row>
    <row r="67" spans="1:5" ht="12.75">
      <c r="A67" s="149" t="s">
        <v>340</v>
      </c>
      <c r="B67" s="149"/>
      <c r="C67" s="149"/>
      <c r="D67" s="149"/>
      <c r="E67" s="149"/>
    </row>
    <row r="70" spans="1:5" ht="30.75" customHeight="1">
      <c r="A70" s="4" t="s">
        <v>137</v>
      </c>
      <c r="B70" s="4" t="s">
        <v>138</v>
      </c>
      <c r="C70" s="4" t="s">
        <v>11</v>
      </c>
      <c r="D70" s="4" t="s">
        <v>139</v>
      </c>
      <c r="E70" s="4" t="s">
        <v>140</v>
      </c>
    </row>
    <row r="71" spans="1:5" ht="12.75">
      <c r="A71" s="2" t="s">
        <v>19</v>
      </c>
      <c r="B71" s="1" t="s">
        <v>30</v>
      </c>
      <c r="C71" s="2">
        <v>64</v>
      </c>
      <c r="D71" s="2">
        <v>145794.19</v>
      </c>
      <c r="E71" s="2" t="s">
        <v>141</v>
      </c>
    </row>
    <row r="72" spans="1:5" ht="12.75">
      <c r="A72" s="2" t="s">
        <v>25</v>
      </c>
      <c r="B72" s="1" t="s">
        <v>38</v>
      </c>
      <c r="C72" s="2">
        <v>3</v>
      </c>
      <c r="D72" s="2">
        <v>4418.2</v>
      </c>
      <c r="E72" s="2" t="s">
        <v>150</v>
      </c>
    </row>
    <row r="73" spans="1:5" ht="12.75">
      <c r="A73" s="2" t="s">
        <v>28</v>
      </c>
      <c r="B73" s="1" t="s">
        <v>39</v>
      </c>
      <c r="C73" s="2">
        <v>1.5</v>
      </c>
      <c r="D73" s="2">
        <v>2685.65</v>
      </c>
      <c r="E73" s="2" t="s">
        <v>150</v>
      </c>
    </row>
    <row r="74" spans="1:5" ht="12.75">
      <c r="A74" s="2" t="s">
        <v>36</v>
      </c>
      <c r="B74" s="1" t="s">
        <v>35</v>
      </c>
      <c r="C74" s="2">
        <v>304</v>
      </c>
      <c r="D74" s="2">
        <v>178883.86</v>
      </c>
      <c r="E74" s="2" t="s">
        <v>141</v>
      </c>
    </row>
    <row r="75" spans="1:5" ht="12.75">
      <c r="A75" s="2"/>
      <c r="B75" s="1" t="s">
        <v>145</v>
      </c>
      <c r="C75" s="5">
        <v>0.1</v>
      </c>
      <c r="D75" s="2">
        <v>36864.66</v>
      </c>
      <c r="E75" s="2"/>
    </row>
    <row r="76" spans="1:5" ht="12.75">
      <c r="A76" s="1"/>
      <c r="B76" s="1" t="s">
        <v>24</v>
      </c>
      <c r="C76" s="2"/>
      <c r="D76" s="4">
        <f>SUM(D71:D75)</f>
        <v>368646.56000000006</v>
      </c>
      <c r="E76" s="2"/>
    </row>
    <row r="79" ht="12.75">
      <c r="B79" t="s">
        <v>339</v>
      </c>
    </row>
    <row r="83" spans="1:5" ht="12.75">
      <c r="A83" s="149" t="s">
        <v>135</v>
      </c>
      <c r="B83" s="149"/>
      <c r="C83" s="149"/>
      <c r="D83" s="149"/>
      <c r="E83" s="149"/>
    </row>
    <row r="84" spans="1:5" ht="12.75">
      <c r="A84" s="149" t="s">
        <v>151</v>
      </c>
      <c r="B84" s="149"/>
      <c r="C84" s="149"/>
      <c r="D84" s="149"/>
      <c r="E84" s="149"/>
    </row>
    <row r="86" spans="2:5" ht="12.75">
      <c r="B86" s="1" t="s">
        <v>152</v>
      </c>
      <c r="C86" s="1"/>
      <c r="D86" s="1"/>
      <c r="E86" s="21">
        <v>162685</v>
      </c>
    </row>
    <row r="87" spans="2:5" ht="12.75">
      <c r="B87" s="1" t="s">
        <v>153</v>
      </c>
      <c r="C87" s="1"/>
      <c r="D87" s="1"/>
      <c r="E87" s="21">
        <v>460373.88</v>
      </c>
    </row>
    <row r="88" spans="2:5" ht="12.75">
      <c r="B88" s="1" t="s">
        <v>154</v>
      </c>
      <c r="C88" s="1"/>
      <c r="D88" s="1"/>
      <c r="E88" s="21">
        <v>623058.88</v>
      </c>
    </row>
    <row r="89" spans="2:5" ht="12.75">
      <c r="B89" s="1" t="s">
        <v>155</v>
      </c>
      <c r="C89" s="1"/>
      <c r="D89" s="1"/>
      <c r="E89" s="22">
        <v>528016</v>
      </c>
    </row>
    <row r="91" spans="1:5" ht="28.5" customHeight="1">
      <c r="A91" s="4" t="s">
        <v>137</v>
      </c>
      <c r="B91" s="4" t="s">
        <v>138</v>
      </c>
      <c r="C91" s="4" t="s">
        <v>11</v>
      </c>
      <c r="D91" s="4" t="s">
        <v>139</v>
      </c>
      <c r="E91" s="4" t="s">
        <v>140</v>
      </c>
    </row>
    <row r="92" spans="1:5" ht="12.75">
      <c r="A92" s="2" t="s">
        <v>19</v>
      </c>
      <c r="B92" s="1" t="s">
        <v>42</v>
      </c>
      <c r="C92" s="2">
        <v>1700.1</v>
      </c>
      <c r="D92" s="19">
        <v>161721.22</v>
      </c>
      <c r="E92" s="2" t="s">
        <v>150</v>
      </c>
    </row>
    <row r="93" spans="1:5" ht="12.75">
      <c r="A93" s="2" t="s">
        <v>25</v>
      </c>
      <c r="B93" s="1" t="s">
        <v>43</v>
      </c>
      <c r="C93" s="2">
        <v>1017.7</v>
      </c>
      <c r="D93" s="19">
        <v>91888.97</v>
      </c>
      <c r="E93" s="2" t="s">
        <v>144</v>
      </c>
    </row>
    <row r="94" spans="1:5" ht="12.75">
      <c r="A94" s="2" t="s">
        <v>28</v>
      </c>
      <c r="B94" s="1" t="s">
        <v>44</v>
      </c>
      <c r="C94" s="2">
        <v>1958.29</v>
      </c>
      <c r="D94" s="19">
        <v>168802.61</v>
      </c>
      <c r="E94" s="2" t="s">
        <v>141</v>
      </c>
    </row>
    <row r="95" spans="1:5" ht="25.5">
      <c r="A95" s="2" t="s">
        <v>36</v>
      </c>
      <c r="B95" s="6" t="s">
        <v>45</v>
      </c>
      <c r="C95" s="2">
        <v>20</v>
      </c>
      <c r="D95" s="19">
        <v>42241.28</v>
      </c>
      <c r="E95" s="2" t="s">
        <v>141</v>
      </c>
    </row>
    <row r="96" spans="1:5" ht="25.5">
      <c r="A96" s="1"/>
      <c r="B96" s="6" t="s">
        <v>156</v>
      </c>
      <c r="C96" s="5">
        <v>0.12</v>
      </c>
      <c r="D96" s="19">
        <v>63361.92</v>
      </c>
      <c r="E96" s="2" t="s">
        <v>148</v>
      </c>
    </row>
    <row r="97" spans="1:5" ht="12.75">
      <c r="A97" s="1"/>
      <c r="B97" s="3" t="s">
        <v>24</v>
      </c>
      <c r="C97" s="2"/>
      <c r="D97" s="20">
        <v>528016</v>
      </c>
      <c r="E97" s="2"/>
    </row>
    <row r="100" ht="12.75">
      <c r="B100" t="s">
        <v>339</v>
      </c>
    </row>
    <row r="104" spans="1:5" ht="12.75">
      <c r="A104" s="149" t="s">
        <v>135</v>
      </c>
      <c r="B104" s="149"/>
      <c r="C104" s="149"/>
      <c r="D104" s="149"/>
      <c r="E104" s="149"/>
    </row>
    <row r="105" spans="1:5" ht="12.75">
      <c r="A105" s="149" t="s">
        <v>157</v>
      </c>
      <c r="B105" s="149"/>
      <c r="C105" s="149"/>
      <c r="D105" s="149"/>
      <c r="E105" s="149"/>
    </row>
    <row r="107" spans="1:5" ht="12.75">
      <c r="A107" s="1" t="s">
        <v>137</v>
      </c>
      <c r="B107" s="1" t="s">
        <v>138</v>
      </c>
      <c r="C107" s="1" t="s">
        <v>11</v>
      </c>
      <c r="D107" s="1" t="s">
        <v>139</v>
      </c>
      <c r="E107" s="1" t="s">
        <v>140</v>
      </c>
    </row>
    <row r="108" spans="1:5" ht="12.75">
      <c r="A108" s="2" t="s">
        <v>19</v>
      </c>
      <c r="B108" s="1" t="s">
        <v>59</v>
      </c>
      <c r="C108" s="2">
        <v>20</v>
      </c>
      <c r="D108" s="2">
        <v>45390.51</v>
      </c>
      <c r="E108" s="2" t="s">
        <v>144</v>
      </c>
    </row>
    <row r="109" spans="1:5" ht="12.75">
      <c r="A109" s="2" t="s">
        <v>25</v>
      </c>
      <c r="B109" s="1" t="s">
        <v>50</v>
      </c>
      <c r="C109" s="2">
        <v>52</v>
      </c>
      <c r="D109" s="2">
        <v>25750.3</v>
      </c>
      <c r="E109" s="2" t="s">
        <v>148</v>
      </c>
    </row>
    <row r="110" spans="1:5" ht="12.75">
      <c r="A110" s="2">
        <v>3</v>
      </c>
      <c r="B110" s="1" t="s">
        <v>60</v>
      </c>
      <c r="C110" s="2">
        <v>131</v>
      </c>
      <c r="D110" s="2">
        <v>43555.68</v>
      </c>
      <c r="E110" s="2" t="s">
        <v>141</v>
      </c>
    </row>
    <row r="111" spans="1:5" ht="12.75">
      <c r="A111" s="1"/>
      <c r="B111" s="1" t="s">
        <v>145</v>
      </c>
      <c r="C111" s="5">
        <v>0.1</v>
      </c>
      <c r="D111" s="2">
        <v>12744.05</v>
      </c>
      <c r="E111" s="2"/>
    </row>
    <row r="112" spans="1:5" ht="12.75">
      <c r="A112" s="1"/>
      <c r="B112" s="3" t="s">
        <v>24</v>
      </c>
      <c r="C112" s="2"/>
      <c r="D112" s="4">
        <f>SUM(D108:D111)</f>
        <v>127440.54</v>
      </c>
      <c r="E112" s="2"/>
    </row>
    <row r="115" ht="12.75">
      <c r="B115" t="s">
        <v>339</v>
      </c>
    </row>
    <row r="121" spans="1:5" ht="12.75">
      <c r="A121" s="149" t="s">
        <v>135</v>
      </c>
      <c r="B121" s="149"/>
      <c r="C121" s="149"/>
      <c r="D121" s="149"/>
      <c r="E121" s="149"/>
    </row>
    <row r="122" spans="1:5" ht="12.75">
      <c r="A122" s="149" t="s">
        <v>158</v>
      </c>
      <c r="B122" s="149"/>
      <c r="C122" s="149"/>
      <c r="D122" s="149"/>
      <c r="E122" s="149"/>
    </row>
    <row r="125" spans="1:5" ht="22.5" customHeight="1">
      <c r="A125" s="4" t="s">
        <v>137</v>
      </c>
      <c r="B125" s="4" t="s">
        <v>138</v>
      </c>
      <c r="C125" s="4" t="s">
        <v>11</v>
      </c>
      <c r="D125" s="4" t="s">
        <v>139</v>
      </c>
      <c r="E125" s="4" t="s">
        <v>140</v>
      </c>
    </row>
    <row r="126" spans="1:5" ht="12.75">
      <c r="A126" s="2" t="s">
        <v>19</v>
      </c>
      <c r="B126" s="1" t="s">
        <v>59</v>
      </c>
      <c r="C126" s="2">
        <v>5</v>
      </c>
      <c r="D126" s="2">
        <v>15119.56</v>
      </c>
      <c r="E126" s="2" t="s">
        <v>144</v>
      </c>
    </row>
    <row r="127" spans="1:5" ht="12.75">
      <c r="A127" s="2">
        <v>2</v>
      </c>
      <c r="B127" s="1" t="s">
        <v>30</v>
      </c>
      <c r="C127" s="2">
        <v>2</v>
      </c>
      <c r="D127" s="2">
        <v>641.87</v>
      </c>
      <c r="E127" s="2" t="s">
        <v>144</v>
      </c>
    </row>
    <row r="128" spans="1:5" ht="12.75">
      <c r="A128" s="2">
        <v>3</v>
      </c>
      <c r="B128" s="1" t="s">
        <v>62</v>
      </c>
      <c r="C128" s="2">
        <v>66</v>
      </c>
      <c r="D128" s="2">
        <v>37529.22</v>
      </c>
      <c r="E128" s="2" t="s">
        <v>141</v>
      </c>
    </row>
    <row r="129" spans="1:5" ht="12.75">
      <c r="A129" s="2">
        <v>4</v>
      </c>
      <c r="B129" s="1" t="s">
        <v>39</v>
      </c>
      <c r="C129" s="2">
        <v>1.5</v>
      </c>
      <c r="D129" s="2">
        <v>2273.55</v>
      </c>
      <c r="E129" s="2" t="s">
        <v>150</v>
      </c>
    </row>
    <row r="130" spans="1:5" ht="12.75">
      <c r="A130" s="2">
        <v>5</v>
      </c>
      <c r="B130" s="1" t="s">
        <v>60</v>
      </c>
      <c r="C130" s="2">
        <v>107.2</v>
      </c>
      <c r="D130" s="2">
        <v>36815.92</v>
      </c>
      <c r="E130" s="2" t="s">
        <v>141</v>
      </c>
    </row>
    <row r="131" spans="1:5" ht="12.75">
      <c r="A131" s="1"/>
      <c r="B131" s="1" t="s">
        <v>145</v>
      </c>
      <c r="C131" s="5">
        <v>0.1</v>
      </c>
      <c r="D131" s="2">
        <v>10264.46</v>
      </c>
      <c r="E131" s="2"/>
    </row>
    <row r="132" spans="1:5" ht="12.75">
      <c r="A132" s="1"/>
      <c r="B132" s="3" t="s">
        <v>24</v>
      </c>
      <c r="C132" s="1"/>
      <c r="D132" s="4">
        <f>SUM(D126:D131)</f>
        <v>102644.57999999999</v>
      </c>
      <c r="E132" s="1"/>
    </row>
    <row r="135" ht="12.75">
      <c r="B135" t="s">
        <v>339</v>
      </c>
    </row>
    <row r="140" spans="1:5" ht="12.75">
      <c r="A140" s="149" t="s">
        <v>135</v>
      </c>
      <c r="B140" s="149"/>
      <c r="C140" s="149"/>
      <c r="D140" s="149"/>
      <c r="E140" s="149"/>
    </row>
    <row r="141" spans="1:5" ht="12.75">
      <c r="A141" s="149" t="s">
        <v>159</v>
      </c>
      <c r="B141" s="149"/>
      <c r="C141" s="149"/>
      <c r="D141" s="149"/>
      <c r="E141" s="149"/>
    </row>
    <row r="143" spans="1:5" ht="24.75" customHeight="1">
      <c r="A143" s="4" t="s">
        <v>137</v>
      </c>
      <c r="B143" s="4" t="s">
        <v>138</v>
      </c>
      <c r="C143" s="4" t="s">
        <v>11</v>
      </c>
      <c r="D143" s="4" t="s">
        <v>139</v>
      </c>
      <c r="E143" s="4" t="s">
        <v>140</v>
      </c>
    </row>
    <row r="144" spans="1:5" ht="12.75">
      <c r="A144" s="2">
        <v>1</v>
      </c>
      <c r="B144" s="1" t="s">
        <v>60</v>
      </c>
      <c r="C144" s="2">
        <v>47.7</v>
      </c>
      <c r="D144" s="2">
        <v>16380.7</v>
      </c>
      <c r="E144" s="2" t="s">
        <v>141</v>
      </c>
    </row>
    <row r="145" spans="1:5" ht="12.75">
      <c r="A145" s="2">
        <v>2</v>
      </c>
      <c r="B145" s="1" t="s">
        <v>30</v>
      </c>
      <c r="C145" s="2">
        <v>2</v>
      </c>
      <c r="D145" s="2">
        <v>3587.73</v>
      </c>
      <c r="E145" s="2" t="s">
        <v>144</v>
      </c>
    </row>
    <row r="146" spans="1:5" ht="12.75">
      <c r="A146" s="1"/>
      <c r="B146" s="1" t="s">
        <v>145</v>
      </c>
      <c r="C146" s="2">
        <v>0.1</v>
      </c>
      <c r="D146" s="2">
        <v>2218.71</v>
      </c>
      <c r="E146" s="2"/>
    </row>
    <row r="147" spans="1:5" ht="12.75">
      <c r="A147" s="1"/>
      <c r="B147" s="3" t="s">
        <v>24</v>
      </c>
      <c r="C147" s="2"/>
      <c r="D147" s="4">
        <f>SUM(D144:D146)</f>
        <v>22187.14</v>
      </c>
      <c r="E147" s="2"/>
    </row>
    <row r="150" ht="12.75">
      <c r="B150" t="s">
        <v>339</v>
      </c>
    </row>
    <row r="154" spans="1:5" ht="12.75">
      <c r="A154" s="149" t="s">
        <v>135</v>
      </c>
      <c r="B154" s="149"/>
      <c r="C154" s="149"/>
      <c r="D154" s="149"/>
      <c r="E154" s="149"/>
    </row>
    <row r="155" spans="1:5" ht="12.75">
      <c r="A155" s="149" t="s">
        <v>160</v>
      </c>
      <c r="B155" s="149"/>
      <c r="C155" s="149"/>
      <c r="D155" s="149"/>
      <c r="E155" s="149"/>
    </row>
    <row r="158" spans="1:5" ht="26.25" customHeight="1">
      <c r="A158" s="4" t="s">
        <v>137</v>
      </c>
      <c r="B158" s="4" t="s">
        <v>138</v>
      </c>
      <c r="C158" s="4" t="s">
        <v>11</v>
      </c>
      <c r="D158" s="4" t="s">
        <v>139</v>
      </c>
      <c r="E158" s="4" t="s">
        <v>140</v>
      </c>
    </row>
    <row r="159" spans="1:5" ht="12.75">
      <c r="A159" s="2" t="s">
        <v>19</v>
      </c>
      <c r="B159" s="1" t="s">
        <v>112</v>
      </c>
      <c r="C159" s="2">
        <v>1</v>
      </c>
      <c r="D159" s="2">
        <v>9504.81</v>
      </c>
      <c r="E159" s="2" t="s">
        <v>144</v>
      </c>
    </row>
    <row r="160" spans="1:5" ht="12.75">
      <c r="A160" s="2" t="s">
        <v>25</v>
      </c>
      <c r="B160" s="1" t="s">
        <v>60</v>
      </c>
      <c r="C160" s="2">
        <v>12.2</v>
      </c>
      <c r="D160" s="2">
        <v>4201.25</v>
      </c>
      <c r="E160" s="2" t="s">
        <v>141</v>
      </c>
    </row>
    <row r="161" spans="1:5" ht="12.75">
      <c r="A161" s="2"/>
      <c r="B161" s="1" t="s">
        <v>145</v>
      </c>
      <c r="C161" s="5">
        <v>0.1</v>
      </c>
      <c r="D161" s="2">
        <v>1522.89</v>
      </c>
      <c r="E161" s="2"/>
    </row>
    <row r="162" spans="1:5" ht="12.75">
      <c r="A162" s="2"/>
      <c r="B162" s="1" t="s">
        <v>24</v>
      </c>
      <c r="C162" s="2"/>
      <c r="D162" s="4">
        <f>SUM(D159:D161)</f>
        <v>15228.949999999999</v>
      </c>
      <c r="E162" s="2"/>
    </row>
    <row r="165" ht="12.75">
      <c r="B165" t="s">
        <v>339</v>
      </c>
    </row>
    <row r="170" spans="1:5" ht="12.75">
      <c r="A170" s="149" t="s">
        <v>135</v>
      </c>
      <c r="B170" s="149"/>
      <c r="C170" s="149"/>
      <c r="D170" s="149"/>
      <c r="E170" s="149"/>
    </row>
    <row r="171" spans="1:5" ht="12.75">
      <c r="A171" s="149" t="s">
        <v>161</v>
      </c>
      <c r="B171" s="149"/>
      <c r="C171" s="149"/>
      <c r="D171" s="149"/>
      <c r="E171" s="149"/>
    </row>
    <row r="173" spans="1:5" ht="24.75" customHeight="1">
      <c r="A173" s="2" t="s">
        <v>137</v>
      </c>
      <c r="B173" s="2" t="s">
        <v>138</v>
      </c>
      <c r="C173" s="2" t="s">
        <v>11</v>
      </c>
      <c r="D173" s="2" t="s">
        <v>139</v>
      </c>
      <c r="E173" s="2" t="s">
        <v>140</v>
      </c>
    </row>
    <row r="174" spans="1:5" ht="12.75">
      <c r="A174" s="2" t="s">
        <v>19</v>
      </c>
      <c r="B174" s="1" t="s">
        <v>30</v>
      </c>
      <c r="C174" s="2">
        <v>18</v>
      </c>
      <c r="D174" s="2">
        <v>16829.35</v>
      </c>
      <c r="E174" s="2" t="s">
        <v>144</v>
      </c>
    </row>
    <row r="175" spans="1:5" ht="12.75">
      <c r="A175" s="2" t="s">
        <v>25</v>
      </c>
      <c r="B175" s="1" t="s">
        <v>162</v>
      </c>
      <c r="C175" s="2">
        <v>1</v>
      </c>
      <c r="D175" s="2">
        <v>4833.96</v>
      </c>
      <c r="E175" s="2" t="s">
        <v>141</v>
      </c>
    </row>
    <row r="176" spans="1:5" ht="12.75">
      <c r="A176" s="2" t="s">
        <v>28</v>
      </c>
      <c r="B176" s="1" t="s">
        <v>163</v>
      </c>
      <c r="C176" s="2">
        <v>1</v>
      </c>
      <c r="D176" s="2">
        <v>13900.52</v>
      </c>
      <c r="E176" s="2" t="s">
        <v>141</v>
      </c>
    </row>
    <row r="177" spans="1:5" ht="12.75">
      <c r="A177" s="1"/>
      <c r="B177" s="1" t="s">
        <v>145</v>
      </c>
      <c r="C177" s="5">
        <v>0.1</v>
      </c>
      <c r="D177" s="2">
        <v>3951.54</v>
      </c>
      <c r="E177" s="2"/>
    </row>
    <row r="178" spans="1:5" ht="12.75">
      <c r="A178" s="1"/>
      <c r="B178" s="3" t="s">
        <v>24</v>
      </c>
      <c r="C178" s="2"/>
      <c r="D178" s="4">
        <f>SUM(D174:D177)</f>
        <v>39515.37</v>
      </c>
      <c r="E178" s="2"/>
    </row>
    <row r="181" ht="12.75">
      <c r="B181" t="s">
        <v>339</v>
      </c>
    </row>
    <row r="186" spans="1:5" ht="12.75">
      <c r="A186" s="149" t="s">
        <v>135</v>
      </c>
      <c r="B186" s="149"/>
      <c r="C186" s="149"/>
      <c r="D186" s="149"/>
      <c r="E186" s="149"/>
    </row>
    <row r="187" spans="1:5" ht="12.75">
      <c r="A187" s="149" t="s">
        <v>164</v>
      </c>
      <c r="B187" s="149"/>
      <c r="C187" s="149"/>
      <c r="D187" s="149"/>
      <c r="E187" s="149"/>
    </row>
    <row r="189" spans="1:5" ht="21" customHeight="1">
      <c r="A189" s="4" t="s">
        <v>137</v>
      </c>
      <c r="B189" s="4" t="s">
        <v>138</v>
      </c>
      <c r="C189" s="4" t="s">
        <v>11</v>
      </c>
      <c r="D189" s="4" t="s">
        <v>139</v>
      </c>
      <c r="E189" s="4" t="s">
        <v>140</v>
      </c>
    </row>
    <row r="190" spans="1:5" ht="12.75">
      <c r="A190" s="2">
        <v>1</v>
      </c>
      <c r="B190" s="1" t="s">
        <v>30</v>
      </c>
      <c r="C190" s="2">
        <v>1</v>
      </c>
      <c r="D190" s="2">
        <v>5760.63</v>
      </c>
      <c r="E190" s="2" t="s">
        <v>144</v>
      </c>
    </row>
    <row r="191" spans="1:5" ht="12.75">
      <c r="A191" s="2">
        <v>2</v>
      </c>
      <c r="B191" s="1" t="s">
        <v>104</v>
      </c>
      <c r="C191" s="2">
        <v>8.5</v>
      </c>
      <c r="D191" s="2">
        <v>5157.03</v>
      </c>
      <c r="E191" s="2" t="s">
        <v>144</v>
      </c>
    </row>
    <row r="192" spans="1:5" ht="12.75">
      <c r="A192" s="2">
        <v>3</v>
      </c>
      <c r="B192" s="1" t="s">
        <v>71</v>
      </c>
      <c r="C192" s="2">
        <v>2.5</v>
      </c>
      <c r="D192" s="2">
        <v>1768.57</v>
      </c>
      <c r="E192" s="2" t="s">
        <v>141</v>
      </c>
    </row>
    <row r="193" spans="1:5" ht="12.75">
      <c r="A193" s="2" t="s">
        <v>36</v>
      </c>
      <c r="B193" s="1" t="s">
        <v>165</v>
      </c>
      <c r="C193" s="2">
        <v>361.04</v>
      </c>
      <c r="D193" s="2">
        <v>31876.35</v>
      </c>
      <c r="E193" s="2" t="s">
        <v>148</v>
      </c>
    </row>
    <row r="194" spans="1:5" ht="12.75">
      <c r="A194" s="2" t="s">
        <v>40</v>
      </c>
      <c r="B194" s="1" t="s">
        <v>166</v>
      </c>
      <c r="C194" s="2">
        <v>10.5</v>
      </c>
      <c r="D194" s="2">
        <v>6560.54</v>
      </c>
      <c r="E194" s="2" t="s">
        <v>141</v>
      </c>
    </row>
    <row r="195" spans="1:5" ht="12.75">
      <c r="A195" s="2" t="s">
        <v>46</v>
      </c>
      <c r="B195" s="1" t="s">
        <v>167</v>
      </c>
      <c r="C195" s="2">
        <v>8</v>
      </c>
      <c r="D195" s="2">
        <v>13834.4</v>
      </c>
      <c r="E195" s="2" t="s">
        <v>141</v>
      </c>
    </row>
    <row r="196" spans="1:5" ht="12.75">
      <c r="A196" s="2">
        <v>7</v>
      </c>
      <c r="B196" s="1" t="s">
        <v>168</v>
      </c>
      <c r="C196" s="2">
        <v>3</v>
      </c>
      <c r="D196" s="2">
        <v>31876.34</v>
      </c>
      <c r="E196" s="2" t="s">
        <v>141</v>
      </c>
    </row>
    <row r="197" spans="1:5" ht="12.75">
      <c r="A197" s="1"/>
      <c r="B197" s="1" t="s">
        <v>145</v>
      </c>
      <c r="C197" s="5">
        <v>0.1</v>
      </c>
      <c r="D197" s="2">
        <v>10759.32</v>
      </c>
      <c r="E197" s="2"/>
    </row>
    <row r="198" spans="1:5" ht="12.75">
      <c r="A198" s="1"/>
      <c r="B198" s="3" t="s">
        <v>24</v>
      </c>
      <c r="C198" s="2"/>
      <c r="D198" s="4">
        <f>SUM(D190:D197)</f>
        <v>107593.18</v>
      </c>
      <c r="E198" s="2"/>
    </row>
    <row r="201" ht="12.75">
      <c r="B201" t="s">
        <v>339</v>
      </c>
    </row>
    <row r="206" spans="1:5" ht="12.75">
      <c r="A206" s="149" t="s">
        <v>135</v>
      </c>
      <c r="B206" s="149"/>
      <c r="C206" s="149"/>
      <c r="D206" s="149"/>
      <c r="E206" s="149"/>
    </row>
    <row r="207" spans="1:5" ht="12.75">
      <c r="A207" s="149" t="s">
        <v>169</v>
      </c>
      <c r="B207" s="149"/>
      <c r="C207" s="149"/>
      <c r="D207" s="149"/>
      <c r="E207" s="149"/>
    </row>
    <row r="210" spans="1:5" ht="22.5" customHeight="1">
      <c r="A210" s="4" t="s">
        <v>137</v>
      </c>
      <c r="B210" s="4" t="s">
        <v>138</v>
      </c>
      <c r="C210" s="4" t="s">
        <v>11</v>
      </c>
      <c r="D210" s="4" t="s">
        <v>139</v>
      </c>
      <c r="E210" s="4" t="s">
        <v>140</v>
      </c>
    </row>
    <row r="211" spans="1:5" ht="12.75">
      <c r="A211" s="2" t="s">
        <v>19</v>
      </c>
      <c r="B211" s="1" t="s">
        <v>30</v>
      </c>
      <c r="C211" s="2">
        <v>67</v>
      </c>
      <c r="D211" s="2">
        <v>147181.31</v>
      </c>
      <c r="E211" s="2" t="s">
        <v>141</v>
      </c>
    </row>
    <row r="212" spans="1:5" ht="12.75">
      <c r="A212" s="2" t="s">
        <v>25</v>
      </c>
      <c r="B212" s="1" t="s">
        <v>104</v>
      </c>
      <c r="C212" s="2">
        <v>20.2</v>
      </c>
      <c r="D212" s="2">
        <v>12264.96</v>
      </c>
      <c r="E212" s="2" t="s">
        <v>141</v>
      </c>
    </row>
    <row r="213" spans="1:5" ht="12.75">
      <c r="A213" s="2" t="s">
        <v>28</v>
      </c>
      <c r="B213" s="1" t="s">
        <v>39</v>
      </c>
      <c r="C213" s="2">
        <v>1.5</v>
      </c>
      <c r="D213" s="2">
        <v>2150.35</v>
      </c>
      <c r="E213" s="2" t="s">
        <v>144</v>
      </c>
    </row>
    <row r="214" spans="1:5" ht="12.75">
      <c r="A214" s="2">
        <v>4</v>
      </c>
      <c r="B214" s="1" t="s">
        <v>170</v>
      </c>
      <c r="C214" s="2">
        <v>2</v>
      </c>
      <c r="D214" s="2">
        <v>3929.07</v>
      </c>
      <c r="E214" s="2" t="s">
        <v>144</v>
      </c>
    </row>
    <row r="215" spans="1:5" ht="12.75">
      <c r="A215" s="2">
        <v>5</v>
      </c>
      <c r="B215" s="1" t="s">
        <v>60</v>
      </c>
      <c r="C215" s="2">
        <v>50</v>
      </c>
      <c r="D215" s="2">
        <v>17176.45</v>
      </c>
      <c r="E215" s="2" t="s">
        <v>144</v>
      </c>
    </row>
    <row r="216" spans="1:5" ht="12.75">
      <c r="A216" s="1"/>
      <c r="B216" s="1" t="s">
        <v>145</v>
      </c>
      <c r="C216" s="5">
        <v>0.1</v>
      </c>
      <c r="D216" s="2">
        <v>20300.24</v>
      </c>
      <c r="E216" s="2"/>
    </row>
    <row r="217" spans="1:5" ht="12.75">
      <c r="A217" s="1"/>
      <c r="B217" s="3" t="s">
        <v>24</v>
      </c>
      <c r="C217" s="2"/>
      <c r="D217" s="4">
        <f>SUM(D211:D216)</f>
        <v>203002.38</v>
      </c>
      <c r="E217" s="2"/>
    </row>
    <row r="220" ht="12.75">
      <c r="B220" t="s">
        <v>339</v>
      </c>
    </row>
    <row r="224" spans="1:5" ht="12.75">
      <c r="A224" s="149" t="s">
        <v>135</v>
      </c>
      <c r="B224" s="149"/>
      <c r="C224" s="149"/>
      <c r="D224" s="149"/>
      <c r="E224" s="149"/>
    </row>
    <row r="225" spans="1:5" ht="12.75">
      <c r="A225" s="149" t="s">
        <v>171</v>
      </c>
      <c r="B225" s="149"/>
      <c r="C225" s="149"/>
      <c r="D225" s="149"/>
      <c r="E225" s="149"/>
    </row>
    <row r="228" spans="1:5" ht="22.5" customHeight="1">
      <c r="A228" s="4" t="s">
        <v>137</v>
      </c>
      <c r="B228" s="4" t="s">
        <v>138</v>
      </c>
      <c r="C228" s="4" t="s">
        <v>11</v>
      </c>
      <c r="D228" s="4" t="s">
        <v>139</v>
      </c>
      <c r="E228" s="4" t="s">
        <v>140</v>
      </c>
    </row>
    <row r="229" spans="1:5" ht="12.75">
      <c r="A229" s="2" t="s">
        <v>19</v>
      </c>
      <c r="B229" s="1" t="s">
        <v>172</v>
      </c>
      <c r="C229" s="2">
        <v>242.64</v>
      </c>
      <c r="D229" s="2">
        <v>17601.72</v>
      </c>
      <c r="E229" s="2" t="s">
        <v>148</v>
      </c>
    </row>
    <row r="230" spans="1:5" ht="12.75">
      <c r="A230" s="2">
        <v>2</v>
      </c>
      <c r="B230" s="1" t="s">
        <v>39</v>
      </c>
      <c r="C230" s="2">
        <v>1.5</v>
      </c>
      <c r="D230" s="2">
        <v>2042.45</v>
      </c>
      <c r="E230" s="2" t="s">
        <v>150</v>
      </c>
    </row>
    <row r="231" spans="1:5" ht="12.75">
      <c r="A231" s="2" t="s">
        <v>28</v>
      </c>
      <c r="B231" s="1" t="s">
        <v>60</v>
      </c>
      <c r="C231" s="2">
        <v>20</v>
      </c>
      <c r="D231" s="2">
        <v>6870.58</v>
      </c>
      <c r="E231" s="2" t="s">
        <v>141</v>
      </c>
    </row>
    <row r="232" spans="1:5" ht="12.75">
      <c r="A232" s="2" t="s">
        <v>36</v>
      </c>
      <c r="B232" s="1" t="s">
        <v>51</v>
      </c>
      <c r="C232" s="2">
        <v>206</v>
      </c>
      <c r="D232" s="2">
        <v>140569.97</v>
      </c>
      <c r="E232" s="2" t="s">
        <v>141</v>
      </c>
    </row>
    <row r="233" spans="1:5" ht="12.75">
      <c r="A233" s="1"/>
      <c r="B233" s="1" t="s">
        <v>145</v>
      </c>
      <c r="C233" s="5">
        <v>0.1</v>
      </c>
      <c r="D233" s="2">
        <v>18564.97</v>
      </c>
      <c r="E233" s="2"/>
    </row>
    <row r="234" spans="1:5" ht="12.75">
      <c r="A234" s="1"/>
      <c r="B234" s="1" t="s">
        <v>24</v>
      </c>
      <c r="C234" s="2"/>
      <c r="D234" s="4">
        <f>SUM(D229:D233)</f>
        <v>185649.69</v>
      </c>
      <c r="E234" s="2"/>
    </row>
    <row r="237" ht="12.75">
      <c r="B237" t="s">
        <v>339</v>
      </c>
    </row>
    <row r="243" spans="1:5" ht="12.75">
      <c r="A243" s="149" t="s">
        <v>135</v>
      </c>
      <c r="B243" s="149"/>
      <c r="C243" s="149"/>
      <c r="D243" s="149"/>
      <c r="E243" s="149"/>
    </row>
    <row r="244" spans="1:5" ht="12.75">
      <c r="A244" s="149" t="s">
        <v>173</v>
      </c>
      <c r="B244" s="149"/>
      <c r="C244" s="149"/>
      <c r="D244" s="149"/>
      <c r="E244" s="149"/>
    </row>
    <row r="247" spans="1:5" ht="20.25" customHeight="1">
      <c r="A247" s="4" t="s">
        <v>137</v>
      </c>
      <c r="B247" s="4" t="s">
        <v>138</v>
      </c>
      <c r="C247" s="4" t="s">
        <v>11</v>
      </c>
      <c r="D247" s="4" t="s">
        <v>139</v>
      </c>
      <c r="E247" s="4" t="s">
        <v>140</v>
      </c>
    </row>
    <row r="248" spans="1:5" ht="12.75">
      <c r="A248" s="2" t="s">
        <v>19</v>
      </c>
      <c r="B248" s="1" t="s">
        <v>30</v>
      </c>
      <c r="C248" s="2">
        <v>8</v>
      </c>
      <c r="D248" s="2">
        <v>12180.3</v>
      </c>
      <c r="E248" s="2" t="s">
        <v>144</v>
      </c>
    </row>
    <row r="249" spans="1:5" ht="12.75">
      <c r="A249" s="2" t="s">
        <v>25</v>
      </c>
      <c r="B249" s="1" t="s">
        <v>64</v>
      </c>
      <c r="C249" s="2">
        <v>8</v>
      </c>
      <c r="D249" s="2">
        <v>6147.38</v>
      </c>
      <c r="E249" s="2" t="s">
        <v>144</v>
      </c>
    </row>
    <row r="250" spans="1:5" ht="12.75">
      <c r="A250" s="2">
        <v>3</v>
      </c>
      <c r="B250" s="1" t="s">
        <v>39</v>
      </c>
      <c r="C250" s="2">
        <v>1.5</v>
      </c>
      <c r="D250" s="2">
        <v>2676.62</v>
      </c>
      <c r="E250" s="2" t="s">
        <v>144</v>
      </c>
    </row>
    <row r="251" spans="1:5" ht="12.75">
      <c r="A251" s="2">
        <v>4</v>
      </c>
      <c r="B251" s="1" t="s">
        <v>60</v>
      </c>
      <c r="C251" s="2">
        <v>250.3</v>
      </c>
      <c r="D251" s="2">
        <v>85986.99</v>
      </c>
      <c r="E251" s="2" t="s">
        <v>141</v>
      </c>
    </row>
    <row r="252" spans="1:5" ht="12.75">
      <c r="A252" s="2">
        <v>5</v>
      </c>
      <c r="B252" s="1" t="s">
        <v>65</v>
      </c>
      <c r="C252" s="2">
        <v>8</v>
      </c>
      <c r="D252" s="2">
        <v>16000</v>
      </c>
      <c r="E252" s="2" t="s">
        <v>144</v>
      </c>
    </row>
    <row r="253" spans="1:5" ht="12.75">
      <c r="A253" s="1"/>
      <c r="B253" s="1" t="s">
        <v>145</v>
      </c>
      <c r="C253" s="5">
        <v>0.1</v>
      </c>
      <c r="D253" s="2">
        <v>13665.7</v>
      </c>
      <c r="E253" s="2"/>
    </row>
    <row r="254" spans="1:5" ht="12.75">
      <c r="A254" s="1"/>
      <c r="B254" s="1" t="s">
        <v>24</v>
      </c>
      <c r="C254" s="2"/>
      <c r="D254" s="4">
        <f>SUM(D248:D253)</f>
        <v>136656.99000000002</v>
      </c>
      <c r="E254" s="2"/>
    </row>
    <row r="257" ht="12.75">
      <c r="B257" t="s">
        <v>339</v>
      </c>
    </row>
    <row r="261" spans="1:5" ht="12.75">
      <c r="A261" s="149" t="s">
        <v>135</v>
      </c>
      <c r="B261" s="149"/>
      <c r="C261" s="149"/>
      <c r="D261" s="149"/>
      <c r="E261" s="149"/>
    </row>
    <row r="262" spans="1:5" ht="12.75">
      <c r="A262" s="149" t="s">
        <v>174</v>
      </c>
      <c r="B262" s="149"/>
      <c r="C262" s="149"/>
      <c r="D262" s="149"/>
      <c r="E262" s="149"/>
    </row>
    <row r="264" spans="1:5" ht="27.75" customHeight="1">
      <c r="A264" s="4" t="s">
        <v>137</v>
      </c>
      <c r="B264" s="4" t="s">
        <v>138</v>
      </c>
      <c r="C264" s="4" t="s">
        <v>11</v>
      </c>
      <c r="D264" s="4" t="s">
        <v>139</v>
      </c>
      <c r="E264" s="4" t="s">
        <v>140</v>
      </c>
    </row>
    <row r="265" spans="1:5" ht="12.75">
      <c r="A265" s="2">
        <v>1</v>
      </c>
      <c r="B265" s="1" t="s">
        <v>175</v>
      </c>
      <c r="C265" s="2">
        <v>7</v>
      </c>
      <c r="D265" s="2">
        <v>4819.33</v>
      </c>
      <c r="E265" s="2" t="s">
        <v>150</v>
      </c>
    </row>
    <row r="266" spans="1:5" ht="12.75">
      <c r="A266" s="2">
        <v>2</v>
      </c>
      <c r="B266" s="1" t="s">
        <v>60</v>
      </c>
      <c r="C266" s="2">
        <v>20.8</v>
      </c>
      <c r="D266" s="2">
        <v>7148.29</v>
      </c>
      <c r="E266" s="2" t="s">
        <v>144</v>
      </c>
    </row>
    <row r="267" spans="1:5" ht="12.75">
      <c r="A267" s="2">
        <v>3</v>
      </c>
      <c r="B267" s="1" t="s">
        <v>176</v>
      </c>
      <c r="C267" s="2">
        <v>6.4</v>
      </c>
      <c r="D267" s="2">
        <v>6493</v>
      </c>
      <c r="E267" s="2" t="s">
        <v>150</v>
      </c>
    </row>
    <row r="268" spans="1:5" ht="12.75">
      <c r="A268" s="1"/>
      <c r="B268" s="1" t="s">
        <v>145</v>
      </c>
      <c r="C268" s="5">
        <v>0.1</v>
      </c>
      <c r="D268" s="2">
        <v>2051.18</v>
      </c>
      <c r="E268" s="2"/>
    </row>
    <row r="269" spans="1:5" ht="12.75">
      <c r="A269" s="1"/>
      <c r="B269" s="1" t="s">
        <v>24</v>
      </c>
      <c r="C269" s="2"/>
      <c r="D269" s="4">
        <f>SUM(D265:D268)</f>
        <v>20511.8</v>
      </c>
      <c r="E269" s="2"/>
    </row>
    <row r="272" ht="12.75">
      <c r="B272" t="s">
        <v>339</v>
      </c>
    </row>
    <row r="274" spans="1:5" ht="12.75">
      <c r="A274" s="149" t="s">
        <v>135</v>
      </c>
      <c r="B274" s="149"/>
      <c r="C274" s="149"/>
      <c r="D274" s="149"/>
      <c r="E274" s="149"/>
    </row>
    <row r="275" spans="1:5" ht="12.75">
      <c r="A275" s="149" t="s">
        <v>242</v>
      </c>
      <c r="B275" s="149"/>
      <c r="C275" s="149"/>
      <c r="D275" s="149"/>
      <c r="E275" s="149"/>
    </row>
    <row r="277" spans="1:5" ht="21.75" customHeight="1">
      <c r="A277" s="4" t="s">
        <v>137</v>
      </c>
      <c r="B277" s="4" t="s">
        <v>138</v>
      </c>
      <c r="C277" s="4" t="s">
        <v>11</v>
      </c>
      <c r="D277" s="4" t="s">
        <v>139</v>
      </c>
      <c r="E277" s="4" t="s">
        <v>140</v>
      </c>
    </row>
    <row r="278" spans="1:5" ht="12.75">
      <c r="A278" s="2">
        <v>1</v>
      </c>
      <c r="B278" s="1" t="s">
        <v>178</v>
      </c>
      <c r="C278" s="2">
        <v>295</v>
      </c>
      <c r="D278" s="2">
        <v>144397.1</v>
      </c>
      <c r="E278" s="2" t="s">
        <v>243</v>
      </c>
    </row>
    <row r="279" spans="1:5" ht="12.75">
      <c r="A279" s="1"/>
      <c r="B279" s="1" t="s">
        <v>145</v>
      </c>
      <c r="C279" s="5">
        <v>0.1</v>
      </c>
      <c r="D279" s="2">
        <v>16044.12</v>
      </c>
      <c r="E279" s="2"/>
    </row>
    <row r="280" spans="1:5" ht="12.75">
      <c r="A280" s="1"/>
      <c r="B280" s="1" t="s">
        <v>24</v>
      </c>
      <c r="C280" s="2"/>
      <c r="D280" s="4">
        <f>SUM(D278:D279)</f>
        <v>160441.22</v>
      </c>
      <c r="E280" s="2"/>
    </row>
    <row r="283" ht="12.75">
      <c r="B283" t="s">
        <v>339</v>
      </c>
    </row>
    <row r="284" spans="1:5" ht="15.75">
      <c r="A284" s="170" t="s">
        <v>135</v>
      </c>
      <c r="B284" s="170"/>
      <c r="C284" s="170"/>
      <c r="D284" s="170"/>
      <c r="E284" s="170"/>
    </row>
    <row r="285" spans="1:5" ht="15.75">
      <c r="A285" s="174" t="s">
        <v>325</v>
      </c>
      <c r="B285" s="174"/>
      <c r="C285" s="174"/>
      <c r="D285" s="174"/>
      <c r="E285" s="174"/>
    </row>
    <row r="286" ht="12.75">
      <c r="D286" s="136"/>
    </row>
    <row r="287" spans="2:5" ht="12.75">
      <c r="B287" s="171" t="s">
        <v>332</v>
      </c>
      <c r="C287" s="172"/>
      <c r="D287" s="173"/>
      <c r="E287" s="138">
        <f>-24227</f>
        <v>-24227</v>
      </c>
    </row>
    <row r="288" spans="2:5" ht="12.75">
      <c r="B288" s="171" t="s">
        <v>333</v>
      </c>
      <c r="C288" s="172"/>
      <c r="D288" s="173"/>
      <c r="E288" s="138">
        <f>260073</f>
        <v>260073</v>
      </c>
    </row>
    <row r="289" spans="2:5" ht="12.75">
      <c r="B289" s="168" t="s">
        <v>154</v>
      </c>
      <c r="C289" s="169"/>
      <c r="D289" s="137"/>
      <c r="E289" s="139">
        <f>SUM(E287:E288)</f>
        <v>235846</v>
      </c>
    </row>
    <row r="290" spans="2:5" ht="12.75">
      <c r="B290" s="140" t="s">
        <v>329</v>
      </c>
      <c r="C290" s="140"/>
      <c r="D290" s="140"/>
      <c r="E290" s="141">
        <f>38364.49</f>
        <v>38364.49</v>
      </c>
    </row>
    <row r="291" spans="2:5" ht="12.75">
      <c r="B291" s="140" t="s">
        <v>324</v>
      </c>
      <c r="C291" s="140"/>
      <c r="D291" s="140"/>
      <c r="E291" s="141">
        <f>13900.08</f>
        <v>13900.08</v>
      </c>
    </row>
    <row r="292" spans="2:5" ht="12.75">
      <c r="B292" s="140" t="s">
        <v>330</v>
      </c>
      <c r="C292" s="140"/>
      <c r="D292" s="140"/>
      <c r="E292" s="141">
        <f>435905.19</f>
        <v>435905.19</v>
      </c>
    </row>
    <row r="293" spans="2:5" ht="12.75">
      <c r="B293" s="168" t="s">
        <v>334</v>
      </c>
      <c r="C293" s="169"/>
      <c r="D293" s="140"/>
      <c r="E293" s="141">
        <f>SUM(E289:E292)</f>
        <v>724015.76</v>
      </c>
    </row>
    <row r="294" spans="2:5" ht="12.75">
      <c r="B294" s="168" t="s">
        <v>334</v>
      </c>
      <c r="C294" s="169"/>
      <c r="D294" s="140"/>
      <c r="E294" s="142">
        <f>E293/1.18</f>
        <v>613572.6779661017</v>
      </c>
    </row>
    <row r="295" ht="12.75">
      <c r="D295" s="136"/>
    </row>
    <row r="296" spans="1:5" ht="15.75">
      <c r="A296" s="143" t="s">
        <v>137</v>
      </c>
      <c r="B296" s="143" t="s">
        <v>138</v>
      </c>
      <c r="C296" s="143" t="s">
        <v>11</v>
      </c>
      <c r="D296" s="143" t="s">
        <v>139</v>
      </c>
      <c r="E296" s="143" t="s">
        <v>140</v>
      </c>
    </row>
    <row r="297" spans="1:5" ht="15.75">
      <c r="A297" s="132">
        <v>1</v>
      </c>
      <c r="B297" s="27" t="s">
        <v>326</v>
      </c>
      <c r="C297" s="25">
        <v>118.4</v>
      </c>
      <c r="D297" s="130">
        <v>68223.88</v>
      </c>
      <c r="E297" s="132" t="s">
        <v>141</v>
      </c>
    </row>
    <row r="298" spans="1:5" ht="15.75">
      <c r="A298" s="132">
        <v>2</v>
      </c>
      <c r="B298" s="27" t="s">
        <v>71</v>
      </c>
      <c r="C298" s="132">
        <v>63.8</v>
      </c>
      <c r="D298" s="130">
        <v>22120.9</v>
      </c>
      <c r="E298" s="132" t="s">
        <v>141</v>
      </c>
    </row>
    <row r="299" spans="1:5" ht="15.75">
      <c r="A299" s="132">
        <v>3</v>
      </c>
      <c r="B299" s="27" t="s">
        <v>335</v>
      </c>
      <c r="C299" s="132">
        <v>2</v>
      </c>
      <c r="D299" s="130">
        <v>1439.12</v>
      </c>
      <c r="E299" s="132" t="s">
        <v>148</v>
      </c>
    </row>
    <row r="300" spans="1:5" ht="31.5">
      <c r="A300" s="132">
        <v>4</v>
      </c>
      <c r="B300" s="26" t="s">
        <v>45</v>
      </c>
      <c r="C300" s="25">
        <v>100</v>
      </c>
      <c r="D300" s="30">
        <v>42241.28</v>
      </c>
      <c r="E300" s="25" t="s">
        <v>141</v>
      </c>
    </row>
    <row r="301" spans="1:5" ht="31.5">
      <c r="A301" s="132">
        <v>5</v>
      </c>
      <c r="B301" s="26" t="s">
        <v>336</v>
      </c>
      <c r="C301" s="25">
        <v>151</v>
      </c>
      <c r="D301" s="30">
        <v>63361.92</v>
      </c>
      <c r="E301" s="25" t="s">
        <v>148</v>
      </c>
    </row>
    <row r="302" spans="1:5" ht="15.75">
      <c r="A302" s="132">
        <v>6</v>
      </c>
      <c r="B302" s="123" t="s">
        <v>321</v>
      </c>
      <c r="C302" s="132">
        <v>1017.7</v>
      </c>
      <c r="D302" s="130">
        <v>93432.35</v>
      </c>
      <c r="E302" s="132" t="s">
        <v>144</v>
      </c>
    </row>
    <row r="303" spans="1:5" ht="15.75">
      <c r="A303" s="132">
        <v>7</v>
      </c>
      <c r="B303" s="123" t="s">
        <v>44</v>
      </c>
      <c r="C303" s="132">
        <v>1958.29</v>
      </c>
      <c r="D303" s="130">
        <v>168802.61</v>
      </c>
      <c r="E303" s="132" t="s">
        <v>141</v>
      </c>
    </row>
    <row r="304" spans="1:5" ht="15.75">
      <c r="A304" s="132">
        <v>8</v>
      </c>
      <c r="B304" s="27" t="s">
        <v>337</v>
      </c>
      <c r="C304" s="25">
        <v>100</v>
      </c>
      <c r="D304" s="30">
        <v>56777.08</v>
      </c>
      <c r="E304" s="132" t="s">
        <v>141</v>
      </c>
    </row>
    <row r="305" spans="1:5" ht="15.75">
      <c r="A305" s="132">
        <v>9</v>
      </c>
      <c r="B305" s="27" t="s">
        <v>35</v>
      </c>
      <c r="C305" s="25">
        <v>45</v>
      </c>
      <c r="D305" s="30">
        <v>20039.09</v>
      </c>
      <c r="E305" s="132" t="s">
        <v>141</v>
      </c>
    </row>
    <row r="306" spans="1:5" ht="15.75">
      <c r="A306" s="132">
        <v>10</v>
      </c>
      <c r="B306" s="26" t="s">
        <v>338</v>
      </c>
      <c r="C306" s="25">
        <v>40</v>
      </c>
      <c r="D306" s="30">
        <v>15777.18</v>
      </c>
      <c r="E306" s="132" t="s">
        <v>141</v>
      </c>
    </row>
    <row r="307" spans="1:5" ht="15.75">
      <c r="A307" s="27"/>
      <c r="B307" s="26" t="s">
        <v>23</v>
      </c>
      <c r="C307" s="28">
        <v>0.1</v>
      </c>
      <c r="D307" s="31">
        <v>61357.27</v>
      </c>
      <c r="E307" s="25"/>
    </row>
    <row r="308" spans="1:5" ht="15.75">
      <c r="A308" s="27"/>
      <c r="B308" s="29" t="s">
        <v>24</v>
      </c>
      <c r="C308" s="25"/>
      <c r="D308" s="32">
        <f>SUM(D297:D307)</f>
        <v>613572.68</v>
      </c>
      <c r="E308" s="30"/>
    </row>
    <row r="309" spans="1:5" ht="15.75">
      <c r="A309" s="128"/>
      <c r="B309" s="128"/>
      <c r="C309" s="128"/>
      <c r="D309" s="128"/>
      <c r="E309" s="128"/>
    </row>
    <row r="310" spans="1:5" ht="15.75">
      <c r="A310" s="128"/>
      <c r="B310" s="40" t="s">
        <v>339</v>
      </c>
      <c r="C310" s="40"/>
      <c r="D310" s="128"/>
      <c r="E310" s="128"/>
    </row>
  </sheetData>
  <mergeCells count="41">
    <mergeCell ref="B293:C293"/>
    <mergeCell ref="B294:C294"/>
    <mergeCell ref="A284:E284"/>
    <mergeCell ref="B287:D287"/>
    <mergeCell ref="B288:D288"/>
    <mergeCell ref="B289:C289"/>
    <mergeCell ref="A285:E285"/>
    <mergeCell ref="A4:E4"/>
    <mergeCell ref="A5:E5"/>
    <mergeCell ref="A17:E17"/>
    <mergeCell ref="A18:E18"/>
    <mergeCell ref="A35:E35"/>
    <mergeCell ref="A36:E36"/>
    <mergeCell ref="A49:E49"/>
    <mergeCell ref="A50:E50"/>
    <mergeCell ref="A66:E66"/>
    <mergeCell ref="A67:E67"/>
    <mergeCell ref="A83:E83"/>
    <mergeCell ref="A84:E84"/>
    <mergeCell ref="A104:E104"/>
    <mergeCell ref="A105:E105"/>
    <mergeCell ref="A121:E121"/>
    <mergeCell ref="A122:E122"/>
    <mergeCell ref="A140:E140"/>
    <mergeCell ref="A141:E141"/>
    <mergeCell ref="A154:E154"/>
    <mergeCell ref="A155:E155"/>
    <mergeCell ref="A170:E170"/>
    <mergeCell ref="A171:E171"/>
    <mergeCell ref="A186:E186"/>
    <mergeCell ref="A187:E187"/>
    <mergeCell ref="A206:E206"/>
    <mergeCell ref="A207:E207"/>
    <mergeCell ref="A224:E224"/>
    <mergeCell ref="A225:E225"/>
    <mergeCell ref="A274:E274"/>
    <mergeCell ref="A275:E275"/>
    <mergeCell ref="A243:E243"/>
    <mergeCell ref="A244:E244"/>
    <mergeCell ref="A261:E261"/>
    <mergeCell ref="A262:E26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08"/>
  <sheetViews>
    <sheetView workbookViewId="0" topLeftCell="A97">
      <selection activeCell="B51" sqref="B51:E54"/>
    </sheetView>
  </sheetViews>
  <sheetFormatPr defaultColWidth="9.00390625" defaultRowHeight="12.75"/>
  <cols>
    <col min="1" max="1" width="5.625" style="0" customWidth="1"/>
    <col min="2" max="2" width="50.625" style="0" customWidth="1"/>
    <col min="3" max="3" width="22.75390625" style="0" customWidth="1"/>
    <col min="4" max="4" width="20.00390625" style="0" customWidth="1"/>
    <col min="5" max="5" width="23.875" style="0" customWidth="1"/>
  </cols>
  <sheetData>
    <row r="3" spans="1:5" ht="12.75">
      <c r="A3" s="149" t="s">
        <v>135</v>
      </c>
      <c r="B3" s="149"/>
      <c r="C3" s="149"/>
      <c r="D3" s="149"/>
      <c r="E3" s="149"/>
    </row>
    <row r="4" spans="1:5" ht="12.75">
      <c r="A4" s="149" t="s">
        <v>183</v>
      </c>
      <c r="B4" s="149"/>
      <c r="C4" s="149"/>
      <c r="D4" s="149"/>
      <c r="E4" s="149"/>
    </row>
    <row r="6" spans="1:5" ht="22.5" customHeight="1">
      <c r="A6" s="4" t="s">
        <v>137</v>
      </c>
      <c r="B6" s="4" t="s">
        <v>138</v>
      </c>
      <c r="C6" s="4" t="s">
        <v>11</v>
      </c>
      <c r="D6" s="4" t="s">
        <v>139</v>
      </c>
      <c r="E6" s="4" t="s">
        <v>140</v>
      </c>
    </row>
    <row r="7" spans="1:5" ht="12.75">
      <c r="A7" s="2" t="s">
        <v>19</v>
      </c>
      <c r="B7" s="1" t="s">
        <v>68</v>
      </c>
      <c r="C7" s="2">
        <v>9</v>
      </c>
      <c r="D7" s="2">
        <v>145769.9</v>
      </c>
      <c r="E7" s="2" t="s">
        <v>150</v>
      </c>
    </row>
    <row r="8" spans="1:5" ht="12.75">
      <c r="A8" s="2"/>
      <c r="B8" s="1" t="s">
        <v>23</v>
      </c>
      <c r="C8" s="5">
        <v>0.1</v>
      </c>
      <c r="D8" s="2">
        <v>16196.66</v>
      </c>
      <c r="E8" s="2"/>
    </row>
    <row r="9" spans="1:5" ht="12.75">
      <c r="A9" s="1"/>
      <c r="B9" s="1" t="s">
        <v>24</v>
      </c>
      <c r="C9" s="2"/>
      <c r="D9" s="4">
        <f>SUM(D7:D8)</f>
        <v>161966.56</v>
      </c>
      <c r="E9" s="2"/>
    </row>
    <row r="12" ht="12.75">
      <c r="B12" t="s">
        <v>142</v>
      </c>
    </row>
    <row r="16" spans="1:5" ht="12.75">
      <c r="A16" s="149" t="s">
        <v>135</v>
      </c>
      <c r="B16" s="149"/>
      <c r="C16" s="149"/>
      <c r="D16" s="149"/>
      <c r="E16" s="149"/>
    </row>
    <row r="17" spans="1:5" ht="12.75">
      <c r="A17" s="149" t="s">
        <v>184</v>
      </c>
      <c r="B17" s="149"/>
      <c r="C17" s="149"/>
      <c r="D17" s="149"/>
      <c r="E17" s="149"/>
    </row>
    <row r="19" spans="1:5" ht="12.75">
      <c r="A19" s="1" t="s">
        <v>137</v>
      </c>
      <c r="B19" s="1" t="s">
        <v>138</v>
      </c>
      <c r="C19" s="1" t="s">
        <v>11</v>
      </c>
      <c r="D19" s="1" t="s">
        <v>139</v>
      </c>
      <c r="E19" s="1" t="s">
        <v>140</v>
      </c>
    </row>
    <row r="20" spans="1:5" ht="12.75">
      <c r="A20" s="2" t="s">
        <v>19</v>
      </c>
      <c r="B20" s="1" t="s">
        <v>70</v>
      </c>
      <c r="C20" s="2">
        <v>329.15</v>
      </c>
      <c r="D20" s="2">
        <v>35618.28</v>
      </c>
      <c r="E20" s="2" t="s">
        <v>148</v>
      </c>
    </row>
    <row r="21" spans="1:5" ht="12.75">
      <c r="A21" s="2">
        <v>2</v>
      </c>
      <c r="B21" s="1" t="s">
        <v>71</v>
      </c>
      <c r="C21" s="2">
        <v>130.5</v>
      </c>
      <c r="D21" s="2">
        <v>58898.14</v>
      </c>
      <c r="E21" s="2" t="s">
        <v>144</v>
      </c>
    </row>
    <row r="22" spans="1:5" ht="12.75">
      <c r="A22" s="2">
        <v>3</v>
      </c>
      <c r="B22" s="1" t="s">
        <v>72</v>
      </c>
      <c r="C22" s="2">
        <v>1</v>
      </c>
      <c r="D22" s="2">
        <v>15403.5</v>
      </c>
      <c r="E22" s="2" t="s">
        <v>148</v>
      </c>
    </row>
    <row r="23" spans="1:5" ht="12.75">
      <c r="A23" s="1"/>
      <c r="B23" s="1" t="s">
        <v>23</v>
      </c>
      <c r="C23" s="5">
        <v>0.1</v>
      </c>
      <c r="D23" s="2">
        <v>12213.32</v>
      </c>
      <c r="E23" s="2"/>
    </row>
    <row r="24" spans="1:5" ht="12.75">
      <c r="A24" s="1"/>
      <c r="B24" s="1" t="s">
        <v>24</v>
      </c>
      <c r="C24" s="2"/>
      <c r="D24" s="4">
        <f>SUM(D20:D23)</f>
        <v>122133.23999999999</v>
      </c>
      <c r="E24" s="2"/>
    </row>
    <row r="27" ht="12.75">
      <c r="B27" t="s">
        <v>142</v>
      </c>
    </row>
    <row r="32" spans="1:5" ht="12.75">
      <c r="A32" s="149" t="s">
        <v>135</v>
      </c>
      <c r="B32" s="149"/>
      <c r="C32" s="149"/>
      <c r="D32" s="149"/>
      <c r="E32" s="149"/>
    </row>
    <row r="33" spans="1:5" ht="12.75">
      <c r="A33" s="149" t="s">
        <v>185</v>
      </c>
      <c r="B33" s="149"/>
      <c r="C33" s="149"/>
      <c r="D33" s="149"/>
      <c r="E33" s="149"/>
    </row>
    <row r="35" spans="1:5" ht="12.75">
      <c r="A35" s="1" t="s">
        <v>137</v>
      </c>
      <c r="B35" s="1" t="s">
        <v>138</v>
      </c>
      <c r="C35" s="1" t="s">
        <v>11</v>
      </c>
      <c r="D35" s="1" t="s">
        <v>139</v>
      </c>
      <c r="E35" s="1" t="s">
        <v>140</v>
      </c>
    </row>
    <row r="36" spans="1:5" ht="12.75">
      <c r="A36" s="2">
        <v>1</v>
      </c>
      <c r="B36" s="1" t="s">
        <v>74</v>
      </c>
      <c r="C36" s="2">
        <v>14</v>
      </c>
      <c r="D36" s="2">
        <f>15403.5+9272.91</f>
        <v>24676.41</v>
      </c>
      <c r="E36" s="2" t="s">
        <v>148</v>
      </c>
    </row>
    <row r="37" spans="1:5" ht="12.75">
      <c r="A37" s="2">
        <v>2</v>
      </c>
      <c r="B37" s="1" t="s">
        <v>75</v>
      </c>
      <c r="C37" s="2">
        <v>2</v>
      </c>
      <c r="D37" s="2">
        <v>10703.96</v>
      </c>
      <c r="E37" s="2" t="s">
        <v>144</v>
      </c>
    </row>
    <row r="38" spans="1:5" ht="12.75">
      <c r="A38" s="2">
        <v>3</v>
      </c>
      <c r="B38" s="1" t="s">
        <v>76</v>
      </c>
      <c r="C38" s="2">
        <v>1.7</v>
      </c>
      <c r="D38" s="2">
        <v>6493.16</v>
      </c>
      <c r="E38" s="2" t="s">
        <v>144</v>
      </c>
    </row>
    <row r="39" spans="1:5" ht="12.75">
      <c r="A39" s="2">
        <v>4</v>
      </c>
      <c r="B39" s="1" t="s">
        <v>77</v>
      </c>
      <c r="C39" s="2">
        <f>329.15*2</f>
        <v>658.3</v>
      </c>
      <c r="D39" s="2">
        <v>66450.52</v>
      </c>
      <c r="E39" s="2" t="s">
        <v>148</v>
      </c>
    </row>
    <row r="40" spans="1:5" ht="12.75">
      <c r="A40" s="2"/>
      <c r="B40" s="1" t="s">
        <v>23</v>
      </c>
      <c r="C40" s="5">
        <v>0.1</v>
      </c>
      <c r="D40" s="2">
        <v>12036.01</v>
      </c>
      <c r="E40" s="2"/>
    </row>
    <row r="41" spans="1:5" ht="12.75">
      <c r="A41" s="1"/>
      <c r="B41" s="1" t="s">
        <v>24</v>
      </c>
      <c r="C41" s="2"/>
      <c r="D41" s="4">
        <f>SUM(D36:D40)</f>
        <v>120360.06</v>
      </c>
      <c r="E41" s="2"/>
    </row>
    <row r="44" ht="12.75">
      <c r="B44" t="s">
        <v>142</v>
      </c>
    </row>
    <row r="48" spans="1:5" ht="12.75">
      <c r="A48" s="149" t="s">
        <v>135</v>
      </c>
      <c r="B48" s="149"/>
      <c r="C48" s="149"/>
      <c r="D48" s="149"/>
      <c r="E48" s="149"/>
    </row>
    <row r="49" spans="1:5" ht="12.75">
      <c r="A49" s="149" t="s">
        <v>186</v>
      </c>
      <c r="B49" s="149"/>
      <c r="C49" s="149"/>
      <c r="D49" s="149"/>
      <c r="E49" s="149"/>
    </row>
    <row r="51" spans="2:5" ht="12.75">
      <c r="B51" s="1" t="s">
        <v>152</v>
      </c>
      <c r="C51" s="1"/>
      <c r="D51" s="1"/>
      <c r="E51" s="21">
        <v>77178</v>
      </c>
    </row>
    <row r="52" spans="2:5" ht="12.75">
      <c r="B52" s="1" t="s">
        <v>153</v>
      </c>
      <c r="C52" s="1"/>
      <c r="D52" s="1"/>
      <c r="E52" s="21">
        <v>184323.05</v>
      </c>
    </row>
    <row r="53" spans="2:5" ht="12.75">
      <c r="B53" s="1" t="s">
        <v>154</v>
      </c>
      <c r="C53" s="1"/>
      <c r="D53" s="1"/>
      <c r="E53" s="21">
        <f>E51+E52</f>
        <v>261501.05</v>
      </c>
    </row>
    <row r="54" spans="2:5" ht="12.75">
      <c r="B54" s="1" t="s">
        <v>155</v>
      </c>
      <c r="C54" s="1"/>
      <c r="D54" s="1"/>
      <c r="E54" s="22">
        <f>E53/1.18</f>
        <v>221611.0593220339</v>
      </c>
    </row>
    <row r="56" spans="1:5" ht="31.5" customHeight="1">
      <c r="A56" s="4" t="s">
        <v>137</v>
      </c>
      <c r="B56" s="4" t="s">
        <v>138</v>
      </c>
      <c r="C56" s="4" t="s">
        <v>11</v>
      </c>
      <c r="D56" s="4" t="s">
        <v>139</v>
      </c>
      <c r="E56" s="4" t="s">
        <v>140</v>
      </c>
    </row>
    <row r="57" spans="1:5" ht="12.75">
      <c r="A57" s="2" t="s">
        <v>19</v>
      </c>
      <c r="B57" s="1" t="s">
        <v>30</v>
      </c>
      <c r="C57" s="2">
        <v>13</v>
      </c>
      <c r="D57" s="19">
        <v>24342.19</v>
      </c>
      <c r="E57" s="2" t="s">
        <v>144</v>
      </c>
    </row>
    <row r="58" spans="1:5" ht="12.75">
      <c r="A58" s="2">
        <v>2</v>
      </c>
      <c r="B58" s="1" t="s">
        <v>52</v>
      </c>
      <c r="C58" s="2">
        <v>162.78</v>
      </c>
      <c r="D58" s="19">
        <v>101128.13</v>
      </c>
      <c r="E58" s="2" t="s">
        <v>141</v>
      </c>
    </row>
    <row r="59" spans="1:5" ht="12.75">
      <c r="A59" s="2">
        <v>3</v>
      </c>
      <c r="B59" s="1" t="s">
        <v>187</v>
      </c>
      <c r="C59" s="2">
        <v>106.25</v>
      </c>
      <c r="D59" s="19">
        <v>36081.86</v>
      </c>
      <c r="E59" s="2" t="s">
        <v>144</v>
      </c>
    </row>
    <row r="60" spans="1:5" ht="12.75">
      <c r="A60" s="2">
        <v>4</v>
      </c>
      <c r="B60" s="1" t="s">
        <v>188</v>
      </c>
      <c r="C60" s="2">
        <v>4</v>
      </c>
      <c r="D60" s="19">
        <v>15736.67</v>
      </c>
      <c r="E60" s="2" t="s">
        <v>144</v>
      </c>
    </row>
    <row r="61" spans="1:5" ht="12.75">
      <c r="A61" s="2">
        <v>5</v>
      </c>
      <c r="B61" s="1" t="s">
        <v>189</v>
      </c>
      <c r="C61" s="2">
        <v>77</v>
      </c>
      <c r="D61" s="19">
        <v>22161.11</v>
      </c>
      <c r="E61" s="2" t="s">
        <v>141</v>
      </c>
    </row>
    <row r="62" spans="1:5" ht="12.75">
      <c r="A62" s="1"/>
      <c r="B62" s="1" t="s">
        <v>23</v>
      </c>
      <c r="C62" s="5">
        <v>0.1</v>
      </c>
      <c r="D62" s="19">
        <v>22161.1</v>
      </c>
      <c r="E62" s="2"/>
    </row>
    <row r="63" spans="1:5" ht="12.75">
      <c r="A63" s="1"/>
      <c r="B63" s="1" t="s">
        <v>24</v>
      </c>
      <c r="C63" s="2"/>
      <c r="D63" s="20">
        <f>SUM(D57:D62)</f>
        <v>221611.06000000003</v>
      </c>
      <c r="E63" s="2"/>
    </row>
    <row r="66" ht="12.75">
      <c r="B66" t="s">
        <v>142</v>
      </c>
    </row>
    <row r="70" spans="1:5" ht="12.75">
      <c r="A70" s="149" t="s">
        <v>135</v>
      </c>
      <c r="B70" s="149"/>
      <c r="C70" s="149"/>
      <c r="D70" s="149"/>
      <c r="E70" s="149"/>
    </row>
    <row r="71" spans="1:5" ht="12.75">
      <c r="A71" s="149" t="s">
        <v>190</v>
      </c>
      <c r="B71" s="149"/>
      <c r="C71" s="149"/>
      <c r="D71" s="149"/>
      <c r="E71" s="149"/>
    </row>
    <row r="73" spans="1:5" ht="29.25" customHeight="1">
      <c r="A73" s="4" t="s">
        <v>137</v>
      </c>
      <c r="B73" s="4" t="s">
        <v>138</v>
      </c>
      <c r="C73" s="4" t="s">
        <v>11</v>
      </c>
      <c r="D73" s="4" t="s">
        <v>139</v>
      </c>
      <c r="E73" s="4" t="s">
        <v>140</v>
      </c>
    </row>
    <row r="74" spans="1:5" ht="12.75">
      <c r="A74" s="2" t="s">
        <v>19</v>
      </c>
      <c r="B74" s="1" t="s">
        <v>30</v>
      </c>
      <c r="C74" s="2">
        <v>30</v>
      </c>
      <c r="D74" s="2">
        <v>57835.29</v>
      </c>
      <c r="E74" s="2" t="s">
        <v>144</v>
      </c>
    </row>
    <row r="75" spans="1:5" ht="12.75">
      <c r="A75" s="2">
        <v>2</v>
      </c>
      <c r="B75" s="1" t="s">
        <v>97</v>
      </c>
      <c r="C75" s="2">
        <v>133</v>
      </c>
      <c r="D75" s="2">
        <v>56978.59</v>
      </c>
      <c r="E75" s="2" t="s">
        <v>141</v>
      </c>
    </row>
    <row r="76" spans="1:5" ht="12.75">
      <c r="A76" s="2"/>
      <c r="B76" s="1" t="s">
        <v>23</v>
      </c>
      <c r="C76" s="5">
        <v>0.1</v>
      </c>
      <c r="D76" s="2">
        <v>12757.1</v>
      </c>
      <c r="E76" s="2"/>
    </row>
    <row r="77" spans="1:5" ht="12.75">
      <c r="A77" s="1"/>
      <c r="B77" s="1" t="s">
        <v>24</v>
      </c>
      <c r="C77" s="2"/>
      <c r="D77" s="4">
        <f>SUM(D74:D76)</f>
        <v>127570.98000000001</v>
      </c>
      <c r="E77" s="2"/>
    </row>
    <row r="80" ht="12.75">
      <c r="B80" t="s">
        <v>142</v>
      </c>
    </row>
    <row r="83" spans="1:5" ht="12.75">
      <c r="A83" s="149" t="s">
        <v>135</v>
      </c>
      <c r="B83" s="149"/>
      <c r="C83" s="149"/>
      <c r="D83" s="149"/>
      <c r="E83" s="149"/>
    </row>
    <row r="84" spans="1:5" ht="12.75">
      <c r="A84" s="149" t="s">
        <v>191</v>
      </c>
      <c r="B84" s="149"/>
      <c r="C84" s="149"/>
      <c r="D84" s="149"/>
      <c r="E84" s="149"/>
    </row>
    <row r="86" spans="1:5" ht="29.25" customHeight="1">
      <c r="A86" s="4" t="s">
        <v>137</v>
      </c>
      <c r="B86" s="4" t="s">
        <v>138</v>
      </c>
      <c r="C86" s="4" t="s">
        <v>11</v>
      </c>
      <c r="D86" s="4" t="s">
        <v>139</v>
      </c>
      <c r="E86" s="4" t="s">
        <v>140</v>
      </c>
    </row>
    <row r="87" spans="1:5" ht="12.75">
      <c r="A87" s="2" t="s">
        <v>19</v>
      </c>
      <c r="B87" s="1" t="s">
        <v>30</v>
      </c>
      <c r="C87" s="2">
        <v>13</v>
      </c>
      <c r="D87" s="2">
        <v>22447.72</v>
      </c>
      <c r="E87" s="2" t="s">
        <v>144</v>
      </c>
    </row>
    <row r="88" spans="1:5" ht="12.75">
      <c r="A88" s="2">
        <v>2</v>
      </c>
      <c r="B88" s="1" t="s">
        <v>192</v>
      </c>
      <c r="C88" s="2">
        <v>31</v>
      </c>
      <c r="D88" s="2">
        <f>2628.21+6900.66</f>
        <v>9528.869999999999</v>
      </c>
      <c r="E88" s="2" t="s">
        <v>193</v>
      </c>
    </row>
    <row r="89" spans="1:5" ht="12.75">
      <c r="A89" s="2">
        <v>3</v>
      </c>
      <c r="B89" s="1" t="s">
        <v>194</v>
      </c>
      <c r="C89" s="2">
        <v>176.2</v>
      </c>
      <c r="D89" s="2">
        <v>34313.72</v>
      </c>
      <c r="E89" s="2" t="s">
        <v>150</v>
      </c>
    </row>
    <row r="90" spans="1:5" ht="12.75">
      <c r="A90" s="2">
        <v>4</v>
      </c>
      <c r="B90" s="1" t="s">
        <v>21</v>
      </c>
      <c r="C90" s="2">
        <v>150</v>
      </c>
      <c r="D90" s="2">
        <v>56979.8</v>
      </c>
      <c r="E90" s="2" t="s">
        <v>141</v>
      </c>
    </row>
    <row r="91" spans="1:5" ht="12.75">
      <c r="A91" s="1"/>
      <c r="B91" s="1" t="s">
        <v>145</v>
      </c>
      <c r="C91" s="5">
        <v>0.1</v>
      </c>
      <c r="D91" s="2">
        <v>13696.68</v>
      </c>
      <c r="E91" s="2"/>
    </row>
    <row r="92" spans="1:5" ht="12.75">
      <c r="A92" s="1"/>
      <c r="B92" s="1" t="s">
        <v>24</v>
      </c>
      <c r="C92" s="2"/>
      <c r="D92" s="4">
        <f>SUM(D87:D91)</f>
        <v>136966.79</v>
      </c>
      <c r="E92" s="2"/>
    </row>
    <row r="95" ht="12.75">
      <c r="B95" t="s">
        <v>142</v>
      </c>
    </row>
    <row r="99" spans="1:5" ht="12.75">
      <c r="A99" s="149" t="s">
        <v>135</v>
      </c>
      <c r="B99" s="149"/>
      <c r="C99" s="149"/>
      <c r="D99" s="149"/>
      <c r="E99" s="149"/>
    </row>
    <row r="100" spans="1:5" ht="12.75">
      <c r="A100" s="149" t="s">
        <v>195</v>
      </c>
      <c r="B100" s="149"/>
      <c r="C100" s="149"/>
      <c r="D100" s="149"/>
      <c r="E100" s="149"/>
    </row>
    <row r="102" spans="1:5" ht="20.25" customHeight="1">
      <c r="A102" s="4" t="s">
        <v>137</v>
      </c>
      <c r="B102" s="4" t="s">
        <v>138</v>
      </c>
      <c r="C102" s="4" t="s">
        <v>11</v>
      </c>
      <c r="D102" s="4" t="s">
        <v>139</v>
      </c>
      <c r="E102" s="4" t="s">
        <v>140</v>
      </c>
    </row>
    <row r="103" spans="1:5" ht="21.75" customHeight="1">
      <c r="A103" s="2" t="s">
        <v>19</v>
      </c>
      <c r="B103" s="1" t="s">
        <v>30</v>
      </c>
      <c r="C103" s="2">
        <v>20</v>
      </c>
      <c r="D103" s="2">
        <v>42948.82</v>
      </c>
      <c r="E103" s="2" t="s">
        <v>150</v>
      </c>
    </row>
    <row r="104" spans="1:5" ht="12.75">
      <c r="A104" s="2"/>
      <c r="B104" s="1" t="s">
        <v>23</v>
      </c>
      <c r="C104" s="5">
        <v>0.1</v>
      </c>
      <c r="D104" s="2">
        <v>4772.09</v>
      </c>
      <c r="E104" s="2"/>
    </row>
    <row r="105" spans="1:5" ht="12.75">
      <c r="A105" s="1"/>
      <c r="B105" s="3" t="s">
        <v>24</v>
      </c>
      <c r="C105" s="2"/>
      <c r="D105" s="4">
        <f>SUM(D103:D104)</f>
        <v>47720.91</v>
      </c>
      <c r="E105" s="2"/>
    </row>
    <row r="108" ht="12.75">
      <c r="B108" t="s">
        <v>142</v>
      </c>
    </row>
  </sheetData>
  <mergeCells count="14">
    <mergeCell ref="A3:E3"/>
    <mergeCell ref="A4:E4"/>
    <mergeCell ref="A16:E16"/>
    <mergeCell ref="A17:E17"/>
    <mergeCell ref="A32:E32"/>
    <mergeCell ref="A33:E33"/>
    <mergeCell ref="A48:E48"/>
    <mergeCell ref="A49:E49"/>
    <mergeCell ref="A99:E99"/>
    <mergeCell ref="A100:E100"/>
    <mergeCell ref="A70:E70"/>
    <mergeCell ref="A71:E71"/>
    <mergeCell ref="A83:E83"/>
    <mergeCell ref="A84:E8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60"/>
  <sheetViews>
    <sheetView workbookViewId="0" topLeftCell="A37">
      <selection activeCell="B42" sqref="B42:E45"/>
    </sheetView>
  </sheetViews>
  <sheetFormatPr defaultColWidth="9.00390625" defaultRowHeight="12.75"/>
  <cols>
    <col min="1" max="1" width="5.375" style="0" customWidth="1"/>
    <col min="2" max="2" width="64.00390625" style="0" customWidth="1"/>
    <col min="3" max="3" width="20.375" style="0" customWidth="1"/>
    <col min="4" max="4" width="19.625" style="0" customWidth="1"/>
    <col min="5" max="5" width="20.75390625" style="0" customWidth="1"/>
  </cols>
  <sheetData>
    <row r="3" spans="1:5" ht="12.75">
      <c r="A3" s="149" t="s">
        <v>135</v>
      </c>
      <c r="B3" s="149"/>
      <c r="C3" s="149"/>
      <c r="D3" s="149"/>
      <c r="E3" s="149"/>
    </row>
    <row r="4" spans="1:5" ht="12.75">
      <c r="A4" s="149" t="s">
        <v>196</v>
      </c>
      <c r="B4" s="149"/>
      <c r="C4" s="149"/>
      <c r="D4" s="149"/>
      <c r="E4" s="149"/>
    </row>
    <row r="6" spans="1:5" ht="24" customHeight="1">
      <c r="A6" s="4" t="s">
        <v>137</v>
      </c>
      <c r="B6" s="4" t="s">
        <v>138</v>
      </c>
      <c r="C6" s="4" t="s">
        <v>11</v>
      </c>
      <c r="D6" s="4" t="s">
        <v>139</v>
      </c>
      <c r="E6" s="4" t="s">
        <v>140</v>
      </c>
    </row>
    <row r="7" spans="1:5" ht="15.75">
      <c r="A7" s="2" t="s">
        <v>19</v>
      </c>
      <c r="B7" s="27" t="s">
        <v>30</v>
      </c>
      <c r="C7" s="25">
        <v>58</v>
      </c>
      <c r="D7" s="30">
        <v>47031.68</v>
      </c>
      <c r="E7" s="25" t="s">
        <v>144</v>
      </c>
    </row>
    <row r="8" spans="1:5" ht="15.75">
      <c r="A8" s="2">
        <v>2</v>
      </c>
      <c r="B8" s="26" t="s">
        <v>245</v>
      </c>
      <c r="C8" s="25">
        <v>69</v>
      </c>
      <c r="D8" s="30">
        <v>14711.31</v>
      </c>
      <c r="E8" s="25" t="s">
        <v>150</v>
      </c>
    </row>
    <row r="9" spans="1:5" ht="31.5">
      <c r="A9" s="2">
        <v>3</v>
      </c>
      <c r="B9" s="26" t="s">
        <v>246</v>
      </c>
      <c r="C9" s="25">
        <v>12</v>
      </c>
      <c r="D9" s="30">
        <v>1127.57</v>
      </c>
      <c r="E9" s="25" t="s">
        <v>150</v>
      </c>
    </row>
    <row r="10" spans="1:5" ht="15.75">
      <c r="A10" s="2">
        <v>4</v>
      </c>
      <c r="B10" s="27" t="s">
        <v>71</v>
      </c>
      <c r="C10" s="25">
        <v>1</v>
      </c>
      <c r="D10" s="30">
        <v>642.53</v>
      </c>
      <c r="E10" s="25" t="s">
        <v>150</v>
      </c>
    </row>
    <row r="11" spans="1:5" ht="15.75">
      <c r="A11" s="2">
        <v>5</v>
      </c>
      <c r="B11" s="27" t="s">
        <v>178</v>
      </c>
      <c r="C11" s="25">
        <v>150</v>
      </c>
      <c r="D11" s="30">
        <v>59735.01</v>
      </c>
      <c r="E11" s="25" t="s">
        <v>144</v>
      </c>
    </row>
    <row r="12" spans="1:5" ht="15.75">
      <c r="A12" s="2"/>
      <c r="B12" s="27" t="s">
        <v>23</v>
      </c>
      <c r="C12" s="28">
        <v>0.1</v>
      </c>
      <c r="D12" s="31">
        <v>13694.23</v>
      </c>
      <c r="E12" s="25"/>
    </row>
    <row r="13" spans="1:5" ht="15.75">
      <c r="A13" s="1"/>
      <c r="B13" s="29" t="s">
        <v>24</v>
      </c>
      <c r="C13" s="27"/>
      <c r="D13" s="32">
        <f>SUM(D7:D12)</f>
        <v>136942.33000000002</v>
      </c>
      <c r="E13" s="25"/>
    </row>
    <row r="16" ht="12.75">
      <c r="B16" t="s">
        <v>142</v>
      </c>
    </row>
    <row r="21" spans="1:5" ht="12.75">
      <c r="A21" s="149" t="s">
        <v>135</v>
      </c>
      <c r="B21" s="149"/>
      <c r="C21" s="149"/>
      <c r="D21" s="149"/>
      <c r="E21" s="149"/>
    </row>
    <row r="22" spans="1:5" ht="12.75">
      <c r="A22" s="149" t="s">
        <v>197</v>
      </c>
      <c r="B22" s="149"/>
      <c r="C22" s="149"/>
      <c r="D22" s="149"/>
      <c r="E22" s="149"/>
    </row>
    <row r="24" spans="1:5" ht="28.5" customHeight="1">
      <c r="A24" s="4" t="s">
        <v>137</v>
      </c>
      <c r="B24" s="4" t="s">
        <v>138</v>
      </c>
      <c r="C24" s="4" t="s">
        <v>11</v>
      </c>
      <c r="D24" s="4" t="s">
        <v>139</v>
      </c>
      <c r="E24" s="4" t="s">
        <v>140</v>
      </c>
    </row>
    <row r="25" spans="1:5" ht="12.75">
      <c r="A25" s="2">
        <v>1</v>
      </c>
      <c r="B25" s="1" t="s">
        <v>198</v>
      </c>
      <c r="C25" s="2">
        <v>60</v>
      </c>
      <c r="D25" s="2">
        <v>55732.84</v>
      </c>
      <c r="E25" s="2" t="s">
        <v>141</v>
      </c>
    </row>
    <row r="26" spans="1:5" ht="25.5">
      <c r="A26" s="2">
        <v>2</v>
      </c>
      <c r="B26" s="6" t="s">
        <v>50</v>
      </c>
      <c r="C26" s="2">
        <v>102</v>
      </c>
      <c r="D26" s="2">
        <v>34672.92</v>
      </c>
      <c r="E26" s="2" t="s">
        <v>148</v>
      </c>
    </row>
    <row r="27" spans="1:5" ht="12.75">
      <c r="A27" s="2">
        <v>3</v>
      </c>
      <c r="B27" s="1" t="s">
        <v>199</v>
      </c>
      <c r="C27" s="2">
        <v>0.18</v>
      </c>
      <c r="D27" s="2">
        <v>8122.43</v>
      </c>
      <c r="E27" s="2" t="s">
        <v>141</v>
      </c>
    </row>
    <row r="28" spans="1:5" ht="12.75">
      <c r="A28" s="2">
        <v>4</v>
      </c>
      <c r="B28" s="1" t="s">
        <v>180</v>
      </c>
      <c r="C28" s="2">
        <v>4</v>
      </c>
      <c r="D28" s="2">
        <v>16044.48</v>
      </c>
      <c r="E28" s="2" t="s">
        <v>141</v>
      </c>
    </row>
    <row r="29" spans="1:5" ht="12.75">
      <c r="A29" s="2">
        <v>5</v>
      </c>
      <c r="B29" s="1" t="s">
        <v>39</v>
      </c>
      <c r="C29" s="2">
        <v>1.5</v>
      </c>
      <c r="D29" s="2">
        <v>2258.97</v>
      </c>
      <c r="E29" s="2" t="s">
        <v>150</v>
      </c>
    </row>
    <row r="30" spans="1:5" ht="12.75">
      <c r="A30" s="1"/>
      <c r="B30" s="1" t="s">
        <v>23</v>
      </c>
      <c r="C30" s="5">
        <v>0.1</v>
      </c>
      <c r="D30" s="2">
        <v>12981.29</v>
      </c>
      <c r="E30" s="2"/>
    </row>
    <row r="31" spans="1:5" ht="12.75">
      <c r="A31" s="1"/>
      <c r="B31" s="3" t="s">
        <v>24</v>
      </c>
      <c r="C31" s="2"/>
      <c r="D31" s="4">
        <f>SUM(D25:D30)</f>
        <v>129812.93</v>
      </c>
      <c r="E31" s="2"/>
    </row>
    <row r="34" ht="12.75">
      <c r="B34" t="s">
        <v>142</v>
      </c>
    </row>
    <row r="40" spans="1:5" ht="12.75">
      <c r="A40" s="149" t="s">
        <v>135</v>
      </c>
      <c r="B40" s="149"/>
      <c r="C40" s="149"/>
      <c r="D40" s="149"/>
      <c r="E40" s="149"/>
    </row>
    <row r="41" spans="1:5" ht="12.75">
      <c r="A41" s="149" t="s">
        <v>200</v>
      </c>
      <c r="B41" s="149"/>
      <c r="C41" s="149"/>
      <c r="D41" s="149"/>
      <c r="E41" s="149"/>
    </row>
    <row r="42" spans="2:5" ht="12.75">
      <c r="B42" s="1" t="s">
        <v>152</v>
      </c>
      <c r="C42" s="1"/>
      <c r="D42" s="1"/>
      <c r="E42" s="21">
        <v>98225</v>
      </c>
    </row>
    <row r="43" spans="2:5" ht="12.75">
      <c r="B43" s="1" t="s">
        <v>201</v>
      </c>
      <c r="C43" s="1"/>
      <c r="D43" s="1"/>
      <c r="E43" s="21">
        <v>87604.53</v>
      </c>
    </row>
    <row r="44" spans="2:5" ht="12.75">
      <c r="B44" s="1" t="s">
        <v>154</v>
      </c>
      <c r="C44" s="1"/>
      <c r="D44" s="1"/>
      <c r="E44" s="21">
        <f>E42+E43</f>
        <v>185829.53</v>
      </c>
    </row>
    <row r="45" spans="2:5" ht="12.75">
      <c r="B45" s="1" t="s">
        <v>155</v>
      </c>
      <c r="C45" s="1"/>
      <c r="D45" s="1"/>
      <c r="E45" s="22">
        <f>E44/1.18</f>
        <v>157482.65254237287</v>
      </c>
    </row>
    <row r="47" spans="1:5" ht="24.75" customHeight="1">
      <c r="A47" s="4" t="s">
        <v>137</v>
      </c>
      <c r="B47" s="4" t="s">
        <v>138</v>
      </c>
      <c r="C47" s="4" t="s">
        <v>11</v>
      </c>
      <c r="D47" s="4" t="s">
        <v>139</v>
      </c>
      <c r="E47" s="4" t="s">
        <v>140</v>
      </c>
    </row>
    <row r="48" spans="1:5" ht="12.75">
      <c r="A48" s="2" t="s">
        <v>19</v>
      </c>
      <c r="B48" s="1" t="s">
        <v>30</v>
      </c>
      <c r="C48" s="2">
        <v>3</v>
      </c>
      <c r="D48" s="19">
        <v>24933.7</v>
      </c>
      <c r="E48" s="2" t="s">
        <v>141</v>
      </c>
    </row>
    <row r="49" spans="1:5" ht="12.75">
      <c r="A49" s="2">
        <v>2</v>
      </c>
      <c r="B49" s="1" t="s">
        <v>202</v>
      </c>
      <c r="C49" s="2">
        <v>241.1</v>
      </c>
      <c r="D49" s="19">
        <v>72569.18</v>
      </c>
      <c r="E49" s="2" t="s">
        <v>141</v>
      </c>
    </row>
    <row r="50" spans="1:5" ht="12.75">
      <c r="A50" s="2">
        <v>3</v>
      </c>
      <c r="B50" s="1" t="s">
        <v>175</v>
      </c>
      <c r="C50" s="2">
        <v>30</v>
      </c>
      <c r="D50" s="19">
        <v>8112.3</v>
      </c>
      <c r="E50" s="2" t="s">
        <v>148</v>
      </c>
    </row>
    <row r="51" spans="1:5" ht="12.75">
      <c r="A51" s="2">
        <v>4</v>
      </c>
      <c r="B51" s="1" t="s">
        <v>203</v>
      </c>
      <c r="C51" s="2">
        <v>10.6</v>
      </c>
      <c r="D51" s="19">
        <v>1021.76</v>
      </c>
      <c r="E51" s="2" t="s">
        <v>148</v>
      </c>
    </row>
    <row r="52" spans="1:5" ht="12.75">
      <c r="A52" s="2">
        <v>5</v>
      </c>
      <c r="B52" s="1" t="s">
        <v>204</v>
      </c>
      <c r="C52" s="2">
        <v>3</v>
      </c>
      <c r="D52" s="19">
        <v>15697.85</v>
      </c>
      <c r="E52" s="2" t="s">
        <v>141</v>
      </c>
    </row>
    <row r="53" spans="1:5" ht="12.75">
      <c r="A53" s="2">
        <v>6</v>
      </c>
      <c r="B53" s="1" t="s">
        <v>205</v>
      </c>
      <c r="C53" s="2">
        <v>6</v>
      </c>
      <c r="D53" s="19">
        <v>5741</v>
      </c>
      <c r="E53" s="2" t="s">
        <v>141</v>
      </c>
    </row>
    <row r="54" spans="1:5" ht="12.75">
      <c r="A54" s="2">
        <v>7</v>
      </c>
      <c r="B54" s="1" t="s">
        <v>52</v>
      </c>
      <c r="C54" s="2">
        <v>25</v>
      </c>
      <c r="D54" s="19">
        <v>12277.05</v>
      </c>
      <c r="E54" s="2" t="s">
        <v>141</v>
      </c>
    </row>
    <row r="55" spans="1:5" ht="12.75">
      <c r="A55" s="2">
        <v>8</v>
      </c>
      <c r="B55" s="1" t="s">
        <v>206</v>
      </c>
      <c r="C55" s="2">
        <v>3</v>
      </c>
      <c r="D55" s="19">
        <v>1381.55</v>
      </c>
      <c r="E55" s="2" t="s">
        <v>141</v>
      </c>
    </row>
    <row r="56" spans="1:5" ht="12.75">
      <c r="A56" s="1"/>
      <c r="B56" s="1" t="s">
        <v>23</v>
      </c>
      <c r="C56" s="5">
        <v>0.1</v>
      </c>
      <c r="D56" s="19">
        <v>15748.26</v>
      </c>
      <c r="E56" s="2"/>
    </row>
    <row r="57" spans="1:5" ht="12.75">
      <c r="A57" s="1"/>
      <c r="B57" s="3" t="s">
        <v>24</v>
      </c>
      <c r="C57" s="2"/>
      <c r="D57" s="20">
        <f>SUM(D48:D56)</f>
        <v>157482.65</v>
      </c>
      <c r="E57" s="2"/>
    </row>
    <row r="60" ht="12.75">
      <c r="B60" t="s">
        <v>142</v>
      </c>
    </row>
  </sheetData>
  <mergeCells count="6">
    <mergeCell ref="A40:E40"/>
    <mergeCell ref="A41:E41"/>
    <mergeCell ref="A3:E3"/>
    <mergeCell ref="A4:E4"/>
    <mergeCell ref="A21:E21"/>
    <mergeCell ref="A22:E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87"/>
  <sheetViews>
    <sheetView workbookViewId="0" topLeftCell="A1">
      <selection activeCell="D7" sqref="D7:D9"/>
    </sheetView>
  </sheetViews>
  <sheetFormatPr defaultColWidth="9.00390625" defaultRowHeight="12.75"/>
  <cols>
    <col min="1" max="1" width="6.00390625" style="0" customWidth="1"/>
    <col min="2" max="2" width="60.875" style="0" customWidth="1"/>
    <col min="3" max="3" width="23.00390625" style="0" customWidth="1"/>
    <col min="4" max="4" width="18.875" style="0" customWidth="1"/>
    <col min="5" max="5" width="22.875" style="0" customWidth="1"/>
  </cols>
  <sheetData>
    <row r="3" spans="1:5" ht="12.75">
      <c r="A3" s="152" t="s">
        <v>135</v>
      </c>
      <c r="B3" s="152"/>
      <c r="C3" s="152"/>
      <c r="D3" s="152"/>
      <c r="E3" s="152"/>
    </row>
    <row r="4" spans="1:5" ht="12.75">
      <c r="A4" s="149" t="s">
        <v>319</v>
      </c>
      <c r="B4" s="149"/>
      <c r="C4" s="149"/>
      <c r="D4" s="149"/>
      <c r="E4" s="149"/>
    </row>
    <row r="6" spans="1:5" ht="28.5" customHeight="1">
      <c r="A6" s="4" t="s">
        <v>137</v>
      </c>
      <c r="B6" s="4" t="s">
        <v>138</v>
      </c>
      <c r="C6" s="4" t="s">
        <v>11</v>
      </c>
      <c r="D6" s="4" t="s">
        <v>139</v>
      </c>
      <c r="E6" s="4" t="s">
        <v>140</v>
      </c>
    </row>
    <row r="7" spans="1:5" ht="12.75">
      <c r="A7" s="2" t="s">
        <v>19</v>
      </c>
      <c r="B7" s="1" t="s">
        <v>30</v>
      </c>
      <c r="C7" s="2">
        <v>16</v>
      </c>
      <c r="D7" s="2">
        <v>14018.88</v>
      </c>
      <c r="E7" s="2" t="s">
        <v>144</v>
      </c>
    </row>
    <row r="8" spans="1:5" ht="12.75">
      <c r="A8" s="2" t="s">
        <v>25</v>
      </c>
      <c r="B8" s="1" t="s">
        <v>60</v>
      </c>
      <c r="C8" s="2">
        <v>102</v>
      </c>
      <c r="D8" s="2">
        <v>35166.89</v>
      </c>
      <c r="E8" s="2" t="s">
        <v>141</v>
      </c>
    </row>
    <row r="9" spans="1:5" ht="12.75">
      <c r="A9" s="2"/>
      <c r="B9" s="1" t="s">
        <v>145</v>
      </c>
      <c r="C9" s="5">
        <v>0.1</v>
      </c>
      <c r="D9" s="2">
        <v>5465.08</v>
      </c>
      <c r="E9" s="2"/>
    </row>
    <row r="10" spans="1:5" ht="12.75">
      <c r="A10" s="1"/>
      <c r="B10" s="1" t="s">
        <v>24</v>
      </c>
      <c r="C10" s="2"/>
      <c r="D10" s="4">
        <f>SUM(D7:D9)</f>
        <v>54650.85</v>
      </c>
      <c r="E10" s="2"/>
    </row>
    <row r="13" spans="2:3" ht="12.75">
      <c r="B13" s="12" t="s">
        <v>142</v>
      </c>
      <c r="C13" s="12"/>
    </row>
    <row r="17" spans="1:5" ht="12.75">
      <c r="A17" s="149" t="s">
        <v>135</v>
      </c>
      <c r="B17" s="149"/>
      <c r="C17" s="149"/>
      <c r="D17" s="149"/>
      <c r="E17" s="149"/>
    </row>
    <row r="18" spans="1:5" ht="12.75">
      <c r="A18" s="149" t="s">
        <v>207</v>
      </c>
      <c r="B18" s="149"/>
      <c r="C18" s="149"/>
      <c r="D18" s="149"/>
      <c r="E18" s="149"/>
    </row>
    <row r="20" spans="1:5" ht="27.75" customHeight="1">
      <c r="A20" s="4" t="s">
        <v>137</v>
      </c>
      <c r="B20" s="4" t="s">
        <v>138</v>
      </c>
      <c r="C20" s="4" t="s">
        <v>11</v>
      </c>
      <c r="D20" s="4" t="s">
        <v>139</v>
      </c>
      <c r="E20" s="4" t="s">
        <v>140</v>
      </c>
    </row>
    <row r="21" spans="1:5" ht="12.75">
      <c r="A21" s="2" t="s">
        <v>19</v>
      </c>
      <c r="B21" s="1" t="s">
        <v>52</v>
      </c>
      <c r="C21" s="2">
        <v>50</v>
      </c>
      <c r="D21" s="2">
        <v>28629.71</v>
      </c>
      <c r="E21" s="2" t="s">
        <v>144</v>
      </c>
    </row>
    <row r="22" spans="1:5" ht="12.75">
      <c r="A22" s="2" t="s">
        <v>25</v>
      </c>
      <c r="B22" s="1" t="s">
        <v>60</v>
      </c>
      <c r="C22" s="2">
        <v>50</v>
      </c>
      <c r="D22" s="2">
        <v>17176.45</v>
      </c>
      <c r="E22" s="2" t="s">
        <v>141</v>
      </c>
    </row>
    <row r="23" spans="1:5" ht="12.75">
      <c r="A23" s="2" t="s">
        <v>28</v>
      </c>
      <c r="B23" s="1" t="s">
        <v>122</v>
      </c>
      <c r="C23" s="2">
        <v>0.25</v>
      </c>
      <c r="D23" s="2">
        <v>4298.51</v>
      </c>
      <c r="E23" s="2" t="s">
        <v>141</v>
      </c>
    </row>
    <row r="24" spans="1:5" ht="12.75">
      <c r="A24" s="1"/>
      <c r="B24" s="1" t="s">
        <v>145</v>
      </c>
      <c r="C24" s="5">
        <v>0.1</v>
      </c>
      <c r="D24" s="2">
        <v>5567.19</v>
      </c>
      <c r="E24" s="2"/>
    </row>
    <row r="25" spans="1:5" ht="12.75">
      <c r="A25" s="1"/>
      <c r="B25" s="1" t="s">
        <v>24</v>
      </c>
      <c r="C25" s="2"/>
      <c r="D25" s="4">
        <f>SUM(D21:D24)</f>
        <v>55671.86000000001</v>
      </c>
      <c r="E25" s="2"/>
    </row>
    <row r="28" ht="12.75">
      <c r="B28" t="s">
        <v>142</v>
      </c>
    </row>
    <row r="32" spans="1:5" ht="12.75">
      <c r="A32" s="149" t="s">
        <v>135</v>
      </c>
      <c r="B32" s="149"/>
      <c r="C32" s="149"/>
      <c r="D32" s="149"/>
      <c r="E32" s="149"/>
    </row>
    <row r="33" spans="1:5" ht="12.75">
      <c r="A33" s="149" t="s">
        <v>208</v>
      </c>
      <c r="B33" s="149"/>
      <c r="C33" s="149"/>
      <c r="D33" s="149"/>
      <c r="E33" s="149"/>
    </row>
    <row r="35" spans="1:5" ht="24" customHeight="1">
      <c r="A35" s="2" t="s">
        <v>137</v>
      </c>
      <c r="B35" s="2" t="s">
        <v>138</v>
      </c>
      <c r="C35" s="2" t="s">
        <v>11</v>
      </c>
      <c r="D35" s="2" t="s">
        <v>139</v>
      </c>
      <c r="E35" s="2" t="s">
        <v>140</v>
      </c>
    </row>
    <row r="36" spans="1:5" ht="12.75">
      <c r="A36" s="2">
        <v>1</v>
      </c>
      <c r="B36" s="1" t="s">
        <v>30</v>
      </c>
      <c r="C36" s="2">
        <v>16</v>
      </c>
      <c r="D36" s="2">
        <v>13588.44</v>
      </c>
      <c r="E36" s="2" t="s">
        <v>144</v>
      </c>
    </row>
    <row r="37" spans="1:5" ht="12.75">
      <c r="A37" s="2" t="s">
        <v>25</v>
      </c>
      <c r="B37" s="1" t="s">
        <v>71</v>
      </c>
      <c r="C37" s="2">
        <v>15</v>
      </c>
      <c r="D37" s="2">
        <v>9638.2</v>
      </c>
      <c r="E37" s="2" t="s">
        <v>144</v>
      </c>
    </row>
    <row r="38" spans="1:5" ht="12.75">
      <c r="A38" s="2" t="s">
        <v>28</v>
      </c>
      <c r="B38" s="1" t="s">
        <v>60</v>
      </c>
      <c r="C38" s="2">
        <v>20</v>
      </c>
      <c r="D38" s="2">
        <v>6870.58</v>
      </c>
      <c r="E38" s="2" t="s">
        <v>141</v>
      </c>
    </row>
    <row r="39" spans="1:5" ht="12.75">
      <c r="A39" s="1"/>
      <c r="B39" s="1" t="s">
        <v>145</v>
      </c>
      <c r="C39" s="5">
        <v>0.1</v>
      </c>
      <c r="D39" s="2">
        <v>3344.14</v>
      </c>
      <c r="E39" s="2"/>
    </row>
    <row r="40" spans="1:5" ht="12.75">
      <c r="A40" s="1"/>
      <c r="B40" s="3" t="s">
        <v>24</v>
      </c>
      <c r="C40" s="2"/>
      <c r="D40" s="4">
        <f>SUM(D36:D39)</f>
        <v>33441.36</v>
      </c>
      <c r="E40" s="2"/>
    </row>
    <row r="43" ht="12.75">
      <c r="B43" t="s">
        <v>142</v>
      </c>
    </row>
    <row r="47" spans="1:5" ht="12.75">
      <c r="A47" s="149" t="s">
        <v>135</v>
      </c>
      <c r="B47" s="149"/>
      <c r="C47" s="149"/>
      <c r="D47" s="149"/>
      <c r="E47" s="149"/>
    </row>
    <row r="48" spans="1:5" ht="12.75">
      <c r="A48" s="149" t="s">
        <v>209</v>
      </c>
      <c r="B48" s="149"/>
      <c r="C48" s="149"/>
      <c r="D48" s="149"/>
      <c r="E48" s="149"/>
    </row>
    <row r="50" spans="1:5" ht="28.5" customHeight="1">
      <c r="A50" s="4" t="s">
        <v>137</v>
      </c>
      <c r="B50" s="4" t="s">
        <v>138</v>
      </c>
      <c r="C50" s="4" t="s">
        <v>11</v>
      </c>
      <c r="D50" s="4" t="s">
        <v>139</v>
      </c>
      <c r="E50" s="4" t="s">
        <v>140</v>
      </c>
    </row>
    <row r="51" spans="1:5" ht="12.75">
      <c r="A51" s="2">
        <v>1</v>
      </c>
      <c r="B51" s="1" t="s">
        <v>30</v>
      </c>
      <c r="C51" s="2">
        <v>22</v>
      </c>
      <c r="D51" s="2">
        <v>19275.96</v>
      </c>
      <c r="E51" s="2" t="s">
        <v>144</v>
      </c>
    </row>
    <row r="52" spans="1:5" ht="12.75">
      <c r="A52" s="2" t="s">
        <v>25</v>
      </c>
      <c r="B52" s="1" t="s">
        <v>39</v>
      </c>
      <c r="C52" s="2">
        <v>1.5</v>
      </c>
      <c r="D52" s="2">
        <v>2063.22</v>
      </c>
      <c r="E52" s="2" t="s">
        <v>144</v>
      </c>
    </row>
    <row r="53" spans="1:5" ht="12.75">
      <c r="A53" s="2" t="s">
        <v>28</v>
      </c>
      <c r="B53" s="1" t="s">
        <v>60</v>
      </c>
      <c r="C53" s="2">
        <v>34</v>
      </c>
      <c r="D53" s="2">
        <v>11686.85</v>
      </c>
      <c r="E53" s="2" t="s">
        <v>141</v>
      </c>
    </row>
    <row r="54" spans="1:5" ht="12.75">
      <c r="A54" s="1"/>
      <c r="B54" s="1" t="s">
        <v>145</v>
      </c>
      <c r="C54" s="5">
        <v>0.1</v>
      </c>
      <c r="D54" s="2">
        <v>3669.56</v>
      </c>
      <c r="E54" s="2"/>
    </row>
    <row r="55" spans="1:5" ht="12.75">
      <c r="A55" s="1"/>
      <c r="B55" s="1" t="s">
        <v>24</v>
      </c>
      <c r="C55" s="2"/>
      <c r="D55" s="4">
        <f>SUM(D51:D54)</f>
        <v>36695.59</v>
      </c>
      <c r="E55" s="2"/>
    </row>
    <row r="58" ht="12.75">
      <c r="B58" t="s">
        <v>142</v>
      </c>
    </row>
    <row r="62" spans="1:5" ht="12.75">
      <c r="A62" s="149" t="s">
        <v>135</v>
      </c>
      <c r="B62" s="149"/>
      <c r="C62" s="149"/>
      <c r="D62" s="149"/>
      <c r="E62" s="149"/>
    </row>
    <row r="63" spans="1:5" ht="12.75">
      <c r="A63" s="149" t="s">
        <v>210</v>
      </c>
      <c r="B63" s="149"/>
      <c r="C63" s="149"/>
      <c r="D63" s="149"/>
      <c r="E63" s="149"/>
    </row>
    <row r="65" spans="1:5" ht="27" customHeight="1">
      <c r="A65" s="4" t="s">
        <v>137</v>
      </c>
      <c r="B65" s="4" t="s">
        <v>138</v>
      </c>
      <c r="C65" s="4" t="s">
        <v>11</v>
      </c>
      <c r="D65" s="4" t="s">
        <v>139</v>
      </c>
      <c r="E65" s="4" t="s">
        <v>140</v>
      </c>
    </row>
    <row r="66" spans="1:5" ht="12.75">
      <c r="A66" s="2">
        <v>1</v>
      </c>
      <c r="B66" s="1" t="s">
        <v>71</v>
      </c>
      <c r="C66" s="2">
        <v>15</v>
      </c>
      <c r="D66" s="2">
        <v>9638.2</v>
      </c>
      <c r="E66" s="2" t="s">
        <v>144</v>
      </c>
    </row>
    <row r="67" spans="1:5" ht="12.75">
      <c r="A67" s="2" t="s">
        <v>25</v>
      </c>
      <c r="B67" s="1" t="s">
        <v>30</v>
      </c>
      <c r="C67" s="2">
        <v>12</v>
      </c>
      <c r="D67" s="2">
        <v>10514.17</v>
      </c>
      <c r="E67" s="2" t="s">
        <v>144</v>
      </c>
    </row>
    <row r="68" spans="1:5" ht="12.75">
      <c r="A68" s="2" t="s">
        <v>28</v>
      </c>
      <c r="B68" s="1" t="s">
        <v>60</v>
      </c>
      <c r="C68" s="2">
        <v>34</v>
      </c>
      <c r="D68" s="2">
        <v>11680.17</v>
      </c>
      <c r="E68" s="2" t="s">
        <v>141</v>
      </c>
    </row>
    <row r="69" spans="1:5" ht="12.75">
      <c r="A69" s="1"/>
      <c r="B69" s="1" t="s">
        <v>145</v>
      </c>
      <c r="C69" s="5">
        <v>0.1</v>
      </c>
      <c r="D69" s="2">
        <v>3536.95</v>
      </c>
      <c r="E69" s="2"/>
    </row>
    <row r="70" spans="1:5" ht="12.75">
      <c r="A70" s="1"/>
      <c r="B70" s="1" t="s">
        <v>24</v>
      </c>
      <c r="C70" s="1"/>
      <c r="D70" s="4">
        <f>SUM(D66:D69)</f>
        <v>35369.49</v>
      </c>
      <c r="E70" s="1"/>
    </row>
    <row r="73" ht="12.75">
      <c r="B73" t="s">
        <v>142</v>
      </c>
    </row>
    <row r="77" spans="1:5" ht="12.75">
      <c r="A77" s="149" t="s">
        <v>135</v>
      </c>
      <c r="B77" s="149"/>
      <c r="C77" s="149"/>
      <c r="D77" s="149"/>
      <c r="E77" s="149"/>
    </row>
    <row r="78" spans="1:5" ht="12.75">
      <c r="A78" s="149" t="s">
        <v>211</v>
      </c>
      <c r="B78" s="149"/>
      <c r="C78" s="149"/>
      <c r="D78" s="149"/>
      <c r="E78" s="149"/>
    </row>
    <row r="80" spans="1:5" ht="26.25" customHeight="1">
      <c r="A80" s="4" t="s">
        <v>137</v>
      </c>
      <c r="B80" s="4" t="s">
        <v>138</v>
      </c>
      <c r="C80" s="4" t="s">
        <v>11</v>
      </c>
      <c r="D80" s="4" t="s">
        <v>139</v>
      </c>
      <c r="E80" s="4" t="s">
        <v>140</v>
      </c>
    </row>
    <row r="81" spans="1:5" ht="12.75">
      <c r="A81" s="2">
        <v>1</v>
      </c>
      <c r="B81" s="1" t="s">
        <v>30</v>
      </c>
      <c r="C81" s="2">
        <v>116</v>
      </c>
      <c r="D81" s="2">
        <v>101636.9</v>
      </c>
      <c r="E81" s="2" t="s">
        <v>144</v>
      </c>
    </row>
    <row r="82" spans="1:5" ht="12.75">
      <c r="A82" s="2">
        <v>2</v>
      </c>
      <c r="B82" s="1" t="s">
        <v>60</v>
      </c>
      <c r="C82" s="2">
        <v>97</v>
      </c>
      <c r="D82" s="2">
        <v>33381.41</v>
      </c>
      <c r="E82" s="2" t="s">
        <v>141</v>
      </c>
    </row>
    <row r="83" spans="1:5" ht="12.75">
      <c r="A83" s="1"/>
      <c r="B83" s="1" t="s">
        <v>145</v>
      </c>
      <c r="C83" s="5">
        <v>0.1</v>
      </c>
      <c r="D83" s="2">
        <v>15002.03</v>
      </c>
      <c r="E83" s="2"/>
    </row>
    <row r="84" spans="1:5" ht="12.75">
      <c r="A84" s="1"/>
      <c r="B84" s="3" t="s">
        <v>24</v>
      </c>
      <c r="C84" s="2"/>
      <c r="D84" s="4">
        <f>SUM(D81:D83)</f>
        <v>150020.34</v>
      </c>
      <c r="E84" s="2"/>
    </row>
    <row r="87" ht="12.75">
      <c r="B87" t="s">
        <v>142</v>
      </c>
    </row>
  </sheetData>
  <mergeCells count="12">
    <mergeCell ref="A3:E3"/>
    <mergeCell ref="A4:E4"/>
    <mergeCell ref="A17:E17"/>
    <mergeCell ref="A18:E18"/>
    <mergeCell ref="A32:E32"/>
    <mergeCell ref="A33:E33"/>
    <mergeCell ref="A47:E47"/>
    <mergeCell ref="A48:E48"/>
    <mergeCell ref="A62:E62"/>
    <mergeCell ref="A63:E63"/>
    <mergeCell ref="A77:E77"/>
    <mergeCell ref="A78:E7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114"/>
  <sheetViews>
    <sheetView workbookViewId="0" topLeftCell="A22">
      <selection activeCell="B41" sqref="B41"/>
    </sheetView>
  </sheetViews>
  <sheetFormatPr defaultColWidth="9.00390625" defaultRowHeight="12.75"/>
  <cols>
    <col min="1" max="1" width="6.625" style="0" customWidth="1"/>
    <col min="2" max="2" width="55.625" style="0" customWidth="1"/>
    <col min="3" max="3" width="17.375" style="0" customWidth="1"/>
    <col min="4" max="4" width="19.875" style="0" customWidth="1"/>
    <col min="5" max="5" width="26.375" style="0" customWidth="1"/>
  </cols>
  <sheetData>
    <row r="3" spans="1:5" ht="12.75">
      <c r="A3" s="149" t="s">
        <v>135</v>
      </c>
      <c r="B3" s="149"/>
      <c r="C3" s="149"/>
      <c r="D3" s="149"/>
      <c r="E3" s="149"/>
    </row>
    <row r="4" spans="1:5" ht="12.75">
      <c r="A4" s="149" t="s">
        <v>212</v>
      </c>
      <c r="B4" s="149"/>
      <c r="C4" s="149"/>
      <c r="D4" s="149"/>
      <c r="E4" s="149"/>
    </row>
    <row r="7" spans="1:5" ht="24" customHeight="1">
      <c r="A7" s="4" t="s">
        <v>137</v>
      </c>
      <c r="B7" s="4" t="s">
        <v>138</v>
      </c>
      <c r="C7" s="4" t="s">
        <v>11</v>
      </c>
      <c r="D7" s="4" t="s">
        <v>139</v>
      </c>
      <c r="E7" s="4" t="s">
        <v>140</v>
      </c>
    </row>
    <row r="8" spans="1:5" ht="12.75">
      <c r="A8" s="2" t="s">
        <v>19</v>
      </c>
      <c r="B8" s="1" t="s">
        <v>30</v>
      </c>
      <c r="C8" s="2">
        <v>2</v>
      </c>
      <c r="D8" s="2">
        <v>12033.51</v>
      </c>
      <c r="E8" s="2" t="s">
        <v>144</v>
      </c>
    </row>
    <row r="9" spans="1:5" ht="12.75">
      <c r="A9" s="2" t="s">
        <v>25</v>
      </c>
      <c r="B9" s="1" t="s">
        <v>35</v>
      </c>
      <c r="C9" s="2">
        <v>200</v>
      </c>
      <c r="D9" s="2">
        <v>86862.13</v>
      </c>
      <c r="E9" s="2" t="s">
        <v>141</v>
      </c>
    </row>
    <row r="10" spans="1:5" ht="12.75">
      <c r="A10" s="1"/>
      <c r="B10" s="1" t="s">
        <v>145</v>
      </c>
      <c r="C10" s="5">
        <v>0.1</v>
      </c>
      <c r="D10" s="2">
        <v>10988.4</v>
      </c>
      <c r="E10" s="2"/>
    </row>
    <row r="11" spans="1:5" ht="12.75">
      <c r="A11" s="1"/>
      <c r="B11" s="3" t="s">
        <v>24</v>
      </c>
      <c r="C11" s="2"/>
      <c r="D11" s="4">
        <f>SUM(D8:D10)</f>
        <v>109884.04</v>
      </c>
      <c r="E11" s="2"/>
    </row>
    <row r="14" ht="12.75">
      <c r="B14" t="s">
        <v>142</v>
      </c>
    </row>
    <row r="17" spans="1:5" ht="12.75">
      <c r="A17" s="149" t="s">
        <v>135</v>
      </c>
      <c r="B17" s="149"/>
      <c r="C17" s="149"/>
      <c r="D17" s="149"/>
      <c r="E17" s="149"/>
    </row>
    <row r="18" spans="1:5" ht="12.75">
      <c r="A18" s="149" t="s">
        <v>213</v>
      </c>
      <c r="B18" s="149"/>
      <c r="C18" s="149"/>
      <c r="D18" s="149"/>
      <c r="E18" s="149"/>
    </row>
    <row r="21" spans="1:5" ht="29.25" customHeight="1">
      <c r="A21" s="4" t="s">
        <v>137</v>
      </c>
      <c r="B21" s="4" t="s">
        <v>138</v>
      </c>
      <c r="C21" s="4" t="s">
        <v>11</v>
      </c>
      <c r="D21" s="4" t="s">
        <v>139</v>
      </c>
      <c r="E21" s="4" t="s">
        <v>140</v>
      </c>
    </row>
    <row r="22" spans="1:5" ht="12.75">
      <c r="A22" s="2" t="s">
        <v>19</v>
      </c>
      <c r="B22" s="1" t="s">
        <v>50</v>
      </c>
      <c r="C22" s="2">
        <v>10</v>
      </c>
      <c r="D22" s="2">
        <v>11052.51</v>
      </c>
      <c r="E22" s="2" t="s">
        <v>148</v>
      </c>
    </row>
    <row r="23" spans="1:5" ht="12.75">
      <c r="A23" s="2" t="s">
        <v>25</v>
      </c>
      <c r="B23" s="1" t="s">
        <v>214</v>
      </c>
      <c r="C23" s="2">
        <v>1.78</v>
      </c>
      <c r="D23" s="2">
        <v>937.76</v>
      </c>
      <c r="E23" s="2" t="s">
        <v>150</v>
      </c>
    </row>
    <row r="24" spans="1:5" ht="12.75">
      <c r="A24" s="2" t="s">
        <v>28</v>
      </c>
      <c r="B24" s="1" t="s">
        <v>131</v>
      </c>
      <c r="C24" s="2">
        <v>5</v>
      </c>
      <c r="D24" s="2">
        <f>12823.45+1629.11</f>
        <v>14452.560000000001</v>
      </c>
      <c r="E24" s="2" t="s">
        <v>141</v>
      </c>
    </row>
    <row r="25" spans="1:5" ht="12.75">
      <c r="A25" s="2" t="s">
        <v>36</v>
      </c>
      <c r="B25" s="1" t="s">
        <v>215</v>
      </c>
      <c r="C25" s="2">
        <v>802.18</v>
      </c>
      <c r="D25" s="2">
        <v>60001.69</v>
      </c>
      <c r="E25" s="2" t="s">
        <v>148</v>
      </c>
    </row>
    <row r="26" spans="1:5" ht="12.75">
      <c r="A26" s="2">
        <v>5</v>
      </c>
      <c r="B26" s="1" t="s">
        <v>216</v>
      </c>
      <c r="C26" s="2">
        <v>2</v>
      </c>
      <c r="D26" s="2">
        <f>1565.25+2728.27</f>
        <v>4293.52</v>
      </c>
      <c r="E26" s="2" t="s">
        <v>144</v>
      </c>
    </row>
    <row r="27" spans="1:5" ht="12.75">
      <c r="A27" s="2">
        <v>6</v>
      </c>
      <c r="B27" s="1" t="s">
        <v>122</v>
      </c>
      <c r="C27" s="2">
        <v>1.18</v>
      </c>
      <c r="D27" s="2">
        <v>6389.31</v>
      </c>
      <c r="E27" s="2" t="s">
        <v>144</v>
      </c>
    </row>
    <row r="28" spans="1:5" ht="12.75">
      <c r="A28" s="1"/>
      <c r="B28" s="1" t="s">
        <v>145</v>
      </c>
      <c r="C28" s="5">
        <v>0.1</v>
      </c>
      <c r="D28" s="2">
        <v>10791.93</v>
      </c>
      <c r="E28" s="2"/>
    </row>
    <row r="29" spans="1:5" ht="12.75">
      <c r="A29" s="1"/>
      <c r="B29" s="3" t="s">
        <v>24</v>
      </c>
      <c r="C29" s="2"/>
      <c r="D29" s="4">
        <f>SUM(D22:D28)</f>
        <v>107919.28</v>
      </c>
      <c r="E29" s="2"/>
    </row>
    <row r="32" ht="12.75">
      <c r="B32" t="s">
        <v>142</v>
      </c>
    </row>
    <row r="36" spans="1:5" ht="12.75">
      <c r="A36" s="149" t="s">
        <v>135</v>
      </c>
      <c r="B36" s="149"/>
      <c r="C36" s="149"/>
      <c r="D36" s="149"/>
      <c r="E36" s="149"/>
    </row>
    <row r="37" spans="1:5" ht="12.75">
      <c r="A37" s="149" t="s">
        <v>217</v>
      </c>
      <c r="B37" s="149"/>
      <c r="C37" s="149"/>
      <c r="D37" s="149"/>
      <c r="E37" s="149"/>
    </row>
    <row r="40" spans="1:5" ht="27" customHeight="1">
      <c r="A40" s="4" t="s">
        <v>137</v>
      </c>
      <c r="B40" s="4" t="s">
        <v>138</v>
      </c>
      <c r="C40" s="4" t="s">
        <v>11</v>
      </c>
      <c r="D40" s="4" t="s">
        <v>139</v>
      </c>
      <c r="E40" s="4" t="s">
        <v>140</v>
      </c>
    </row>
    <row r="41" spans="1:5" ht="12.75">
      <c r="A41" s="2" t="s">
        <v>19</v>
      </c>
      <c r="B41" s="1" t="s">
        <v>104</v>
      </c>
      <c r="C41" s="2">
        <v>45</v>
      </c>
      <c r="D41" s="2">
        <v>18210.87</v>
      </c>
      <c r="E41" s="2" t="s">
        <v>144</v>
      </c>
    </row>
    <row r="42" spans="1:5" ht="12.75">
      <c r="A42" s="2">
        <v>2</v>
      </c>
      <c r="B42" s="1" t="s">
        <v>182</v>
      </c>
      <c r="C42" s="2">
        <v>2</v>
      </c>
      <c r="D42" s="2">
        <v>3058.29</v>
      </c>
      <c r="E42" s="2" t="s">
        <v>148</v>
      </c>
    </row>
    <row r="43" spans="1:5" ht="12.75">
      <c r="A43" s="2">
        <v>3</v>
      </c>
      <c r="B43" s="1" t="s">
        <v>35</v>
      </c>
      <c r="C43" s="2">
        <v>150</v>
      </c>
      <c r="D43" s="2">
        <v>65940.33</v>
      </c>
      <c r="E43" s="2" t="s">
        <v>141</v>
      </c>
    </row>
    <row r="44" spans="1:5" ht="12.75">
      <c r="A44" s="2">
        <v>4</v>
      </c>
      <c r="B44" s="1" t="s">
        <v>53</v>
      </c>
      <c r="C44" s="2">
        <v>40.2</v>
      </c>
      <c r="D44" s="2">
        <v>12482.24</v>
      </c>
      <c r="E44" s="2" t="s">
        <v>141</v>
      </c>
    </row>
    <row r="45" spans="1:5" ht="12.75">
      <c r="A45" s="1"/>
      <c r="B45" s="1" t="s">
        <v>145</v>
      </c>
      <c r="C45" s="5">
        <v>0.1</v>
      </c>
      <c r="D45" s="2">
        <v>11076.86</v>
      </c>
      <c r="E45" s="2"/>
    </row>
    <row r="46" spans="1:5" ht="12.75">
      <c r="A46" s="1"/>
      <c r="B46" s="3" t="s">
        <v>24</v>
      </c>
      <c r="C46" s="2"/>
      <c r="D46" s="4">
        <f>SUM(D41:D45)</f>
        <v>110768.59000000001</v>
      </c>
      <c r="E46" s="2"/>
    </row>
    <row r="49" ht="12.75">
      <c r="B49" t="s">
        <v>142</v>
      </c>
    </row>
    <row r="53" spans="1:5" ht="12.75">
      <c r="A53" s="149" t="s">
        <v>135</v>
      </c>
      <c r="B53" s="149"/>
      <c r="C53" s="149"/>
      <c r="D53" s="149"/>
      <c r="E53" s="149"/>
    </row>
    <row r="54" spans="1:5" ht="12.75">
      <c r="A54" s="149" t="s">
        <v>218</v>
      </c>
      <c r="B54" s="149"/>
      <c r="C54" s="149"/>
      <c r="D54" s="149"/>
      <c r="E54" s="149"/>
    </row>
    <row r="57" spans="1:5" ht="27" customHeight="1">
      <c r="A57" s="4" t="s">
        <v>137</v>
      </c>
      <c r="B57" s="4" t="s">
        <v>138</v>
      </c>
      <c r="C57" s="4" t="s">
        <v>11</v>
      </c>
      <c r="D57" s="4" t="s">
        <v>139</v>
      </c>
      <c r="E57" s="4" t="s">
        <v>140</v>
      </c>
    </row>
    <row r="58" spans="1:5" ht="12.75">
      <c r="A58" s="2" t="s">
        <v>19</v>
      </c>
      <c r="B58" s="1" t="s">
        <v>30</v>
      </c>
      <c r="C58" s="2">
        <v>24</v>
      </c>
      <c r="D58" s="2">
        <v>34977.85</v>
      </c>
      <c r="E58" s="2" t="s">
        <v>144</v>
      </c>
    </row>
    <row r="59" spans="1:5" ht="12.75">
      <c r="A59" s="2">
        <v>2</v>
      </c>
      <c r="B59" s="1" t="s">
        <v>39</v>
      </c>
      <c r="C59" s="2">
        <v>1.5</v>
      </c>
      <c r="D59" s="2">
        <v>2063.22</v>
      </c>
      <c r="E59" s="2" t="s">
        <v>144</v>
      </c>
    </row>
    <row r="60" spans="1:5" ht="12.75">
      <c r="A60" s="2">
        <v>3</v>
      </c>
      <c r="B60" s="1" t="s">
        <v>35</v>
      </c>
      <c r="C60" s="2">
        <v>142.4</v>
      </c>
      <c r="D60" s="2">
        <v>62684.05</v>
      </c>
      <c r="E60" s="2" t="s">
        <v>141</v>
      </c>
    </row>
    <row r="61" spans="1:5" ht="12.75">
      <c r="A61" s="2"/>
      <c r="B61" s="1" t="s">
        <v>145</v>
      </c>
      <c r="C61" s="5">
        <v>0.1</v>
      </c>
      <c r="D61" s="2">
        <v>11080.57</v>
      </c>
      <c r="E61" s="2"/>
    </row>
    <row r="62" spans="1:5" ht="12.75">
      <c r="A62" s="1"/>
      <c r="B62" s="3" t="s">
        <v>24</v>
      </c>
      <c r="C62" s="2"/>
      <c r="D62" s="4">
        <f>SUM(D58:D61)</f>
        <v>110805.69</v>
      </c>
      <c r="E62" s="2"/>
    </row>
    <row r="65" ht="12.75">
      <c r="B65" t="s">
        <v>142</v>
      </c>
    </row>
    <row r="68" spans="1:5" ht="12.75">
      <c r="A68" s="149" t="s">
        <v>135</v>
      </c>
      <c r="B68" s="149"/>
      <c r="C68" s="149"/>
      <c r="D68" s="149"/>
      <c r="E68" s="149"/>
    </row>
    <row r="69" spans="1:5" ht="12.75">
      <c r="A69" s="149" t="s">
        <v>219</v>
      </c>
      <c r="B69" s="149"/>
      <c r="C69" s="149"/>
      <c r="D69" s="149"/>
      <c r="E69" s="149"/>
    </row>
    <row r="72" spans="1:5" ht="27" customHeight="1">
      <c r="A72" s="4" t="s">
        <v>137</v>
      </c>
      <c r="B72" s="4" t="s">
        <v>138</v>
      </c>
      <c r="C72" s="4" t="s">
        <v>11</v>
      </c>
      <c r="D72" s="4" t="s">
        <v>139</v>
      </c>
      <c r="E72" s="4" t="s">
        <v>140</v>
      </c>
    </row>
    <row r="73" spans="1:5" ht="25.5">
      <c r="A73" s="2" t="s">
        <v>19</v>
      </c>
      <c r="B73" s="53" t="s">
        <v>30</v>
      </c>
      <c r="C73" s="2">
        <v>63</v>
      </c>
      <c r="D73" s="2">
        <v>84453.59</v>
      </c>
      <c r="E73" s="2" t="s">
        <v>144</v>
      </c>
    </row>
    <row r="74" spans="1:5" ht="25.5">
      <c r="A74" s="2">
        <v>2</v>
      </c>
      <c r="B74" s="6" t="s">
        <v>182</v>
      </c>
      <c r="C74" s="2">
        <v>157</v>
      </c>
      <c r="D74" s="2">
        <v>51266.92</v>
      </c>
      <c r="E74" s="2" t="s">
        <v>144</v>
      </c>
    </row>
    <row r="75" spans="1:5" ht="25.5">
      <c r="A75" s="2">
        <v>3</v>
      </c>
      <c r="B75" s="6" t="s">
        <v>33</v>
      </c>
      <c r="C75" s="2">
        <v>77.8</v>
      </c>
      <c r="D75" s="2">
        <f>57594.66-D74</f>
        <v>6327.740000000005</v>
      </c>
      <c r="E75" s="2" t="s">
        <v>144</v>
      </c>
    </row>
    <row r="76" spans="1:5" ht="15.75">
      <c r="A76" s="2">
        <v>4</v>
      </c>
      <c r="B76" s="26" t="s">
        <v>262</v>
      </c>
      <c r="C76" s="2">
        <v>85</v>
      </c>
      <c r="D76" s="2">
        <v>19874.69</v>
      </c>
      <c r="E76" s="2" t="s">
        <v>144</v>
      </c>
    </row>
    <row r="77" spans="1:5" ht="15.75">
      <c r="A77" s="2"/>
      <c r="B77" s="27" t="s">
        <v>177</v>
      </c>
      <c r="C77" s="2"/>
      <c r="D77" s="2">
        <f>SUM(D73:D76)</f>
        <v>161922.94</v>
      </c>
      <c r="E77" s="2"/>
    </row>
    <row r="78" spans="1:5" ht="12.75">
      <c r="A78" s="2"/>
      <c r="B78" s="1" t="s">
        <v>145</v>
      </c>
      <c r="C78" s="5">
        <v>0.1</v>
      </c>
      <c r="D78" s="2">
        <v>17991.44</v>
      </c>
      <c r="E78" s="2"/>
    </row>
    <row r="79" spans="1:5" ht="12.75">
      <c r="A79" s="1"/>
      <c r="B79" s="3" t="s">
        <v>24</v>
      </c>
      <c r="C79" s="2"/>
      <c r="D79" s="4">
        <f>D77+D78</f>
        <v>179914.38</v>
      </c>
      <c r="E79" s="2"/>
    </row>
    <row r="82" ht="12.75">
      <c r="B82" t="s">
        <v>142</v>
      </c>
    </row>
    <row r="86" spans="1:5" ht="12.75">
      <c r="A86" s="149" t="s">
        <v>135</v>
      </c>
      <c r="B86" s="149"/>
      <c r="C86" s="149"/>
      <c r="D86" s="149"/>
      <c r="E86" s="149"/>
    </row>
    <row r="87" spans="1:5" ht="12.75">
      <c r="A87" s="149" t="s">
        <v>220</v>
      </c>
      <c r="B87" s="149"/>
      <c r="C87" s="149"/>
      <c r="D87" s="149"/>
      <c r="E87" s="149"/>
    </row>
    <row r="90" spans="1:5" ht="26.25" customHeight="1">
      <c r="A90" s="4" t="s">
        <v>137</v>
      </c>
      <c r="B90" s="4" t="s">
        <v>138</v>
      </c>
      <c r="C90" s="4" t="s">
        <v>11</v>
      </c>
      <c r="D90" s="4" t="s">
        <v>139</v>
      </c>
      <c r="E90" s="4" t="s">
        <v>140</v>
      </c>
    </row>
    <row r="91" spans="1:5" ht="12.75">
      <c r="A91" s="2" t="s">
        <v>19</v>
      </c>
      <c r="B91" s="1" t="s">
        <v>221</v>
      </c>
      <c r="C91" s="2">
        <v>28</v>
      </c>
      <c r="D91" s="2">
        <v>12661.77</v>
      </c>
      <c r="E91" s="2" t="s">
        <v>148</v>
      </c>
    </row>
    <row r="92" spans="1:5" ht="12.75">
      <c r="A92" s="2">
        <v>2</v>
      </c>
      <c r="B92" s="1" t="s">
        <v>33</v>
      </c>
      <c r="C92" s="2">
        <v>29.2</v>
      </c>
      <c r="D92" s="2">
        <v>2812.72</v>
      </c>
      <c r="E92" s="2" t="s">
        <v>148</v>
      </c>
    </row>
    <row r="93" spans="1:5" ht="12.75">
      <c r="A93" s="2">
        <v>3</v>
      </c>
      <c r="B93" s="1" t="s">
        <v>52</v>
      </c>
      <c r="C93" s="2">
        <v>15</v>
      </c>
      <c r="D93" s="2">
        <v>7131.55</v>
      </c>
      <c r="E93" s="2" t="s">
        <v>141</v>
      </c>
    </row>
    <row r="94" spans="1:5" ht="12.75">
      <c r="A94" s="2">
        <v>4</v>
      </c>
      <c r="B94" s="1" t="s">
        <v>222</v>
      </c>
      <c r="C94" s="2">
        <v>9</v>
      </c>
      <c r="D94" s="2">
        <v>74917.53</v>
      </c>
      <c r="E94" s="2" t="s">
        <v>141</v>
      </c>
    </row>
    <row r="95" spans="1:5" ht="12.75">
      <c r="A95" s="1"/>
      <c r="B95" s="1" t="s">
        <v>145</v>
      </c>
      <c r="C95" s="5">
        <v>0.1</v>
      </c>
      <c r="D95" s="2">
        <v>10835.95</v>
      </c>
      <c r="E95" s="2"/>
    </row>
    <row r="96" spans="1:5" ht="12.75">
      <c r="A96" s="1"/>
      <c r="B96" s="3" t="s">
        <v>24</v>
      </c>
      <c r="C96" s="2"/>
      <c r="D96" s="4">
        <f>SUM(D91:D95)</f>
        <v>108359.52</v>
      </c>
      <c r="E96" s="2"/>
    </row>
    <row r="99" ht="12.75">
      <c r="B99" t="s">
        <v>142</v>
      </c>
    </row>
    <row r="101" spans="1:5" ht="12.75">
      <c r="A101" s="149" t="s">
        <v>135</v>
      </c>
      <c r="B101" s="149"/>
      <c r="C101" s="149"/>
      <c r="D101" s="149"/>
      <c r="E101" s="149"/>
    </row>
    <row r="102" spans="1:5" ht="12.75">
      <c r="A102" s="149" t="s">
        <v>223</v>
      </c>
      <c r="B102" s="149"/>
      <c r="C102" s="149"/>
      <c r="D102" s="149"/>
      <c r="E102" s="149"/>
    </row>
    <row r="105" spans="1:5" ht="32.25" customHeight="1">
      <c r="A105" s="4" t="s">
        <v>137</v>
      </c>
      <c r="B105" s="4" t="s">
        <v>138</v>
      </c>
      <c r="C105" s="4" t="s">
        <v>11</v>
      </c>
      <c r="D105" s="4" t="s">
        <v>139</v>
      </c>
      <c r="E105" s="4" t="s">
        <v>140</v>
      </c>
    </row>
    <row r="106" spans="1:5" ht="12.75">
      <c r="A106" s="2" t="s">
        <v>19</v>
      </c>
      <c r="B106" s="1" t="s">
        <v>30</v>
      </c>
      <c r="C106" s="2">
        <v>2</v>
      </c>
      <c r="D106" s="2">
        <v>13590.31</v>
      </c>
      <c r="E106" s="2" t="s">
        <v>144</v>
      </c>
    </row>
    <row r="107" spans="1:5" ht="12.75">
      <c r="A107" s="2">
        <v>2</v>
      </c>
      <c r="B107" s="1" t="s">
        <v>104</v>
      </c>
      <c r="C107" s="2">
        <v>165.3</v>
      </c>
      <c r="D107" s="2">
        <v>49746.89</v>
      </c>
      <c r="E107" s="2" t="s">
        <v>144</v>
      </c>
    </row>
    <row r="108" spans="1:5" ht="12.75">
      <c r="A108" s="2">
        <v>3</v>
      </c>
      <c r="B108" s="1" t="s">
        <v>224</v>
      </c>
      <c r="C108" s="2">
        <v>1</v>
      </c>
      <c r="D108" s="2">
        <v>13409.57</v>
      </c>
      <c r="E108" s="2" t="s">
        <v>141</v>
      </c>
    </row>
    <row r="109" spans="1:5" ht="12.75">
      <c r="A109" s="2">
        <v>4</v>
      </c>
      <c r="B109" s="1" t="s">
        <v>35</v>
      </c>
      <c r="C109" s="2">
        <v>50</v>
      </c>
      <c r="D109" s="2">
        <v>21980.11</v>
      </c>
      <c r="E109" s="2" t="s">
        <v>141</v>
      </c>
    </row>
    <row r="110" spans="1:5" ht="12.75">
      <c r="A110" s="2"/>
      <c r="B110" s="1" t="s">
        <v>145</v>
      </c>
      <c r="C110" s="5">
        <v>0.1</v>
      </c>
      <c r="D110" s="2">
        <v>10969.65</v>
      </c>
      <c r="E110" s="2"/>
    </row>
    <row r="111" spans="1:5" ht="12.75">
      <c r="A111" s="1"/>
      <c r="B111" s="3" t="s">
        <v>24</v>
      </c>
      <c r="C111" s="2"/>
      <c r="D111" s="4">
        <f>SUM(D106:D110)</f>
        <v>109696.52999999998</v>
      </c>
      <c r="E111" s="2"/>
    </row>
    <row r="114" ht="12.75">
      <c r="B114" t="s">
        <v>142</v>
      </c>
    </row>
  </sheetData>
  <mergeCells count="14">
    <mergeCell ref="A101:E101"/>
    <mergeCell ref="A102:E102"/>
    <mergeCell ref="A68:E68"/>
    <mergeCell ref="A69:E69"/>
    <mergeCell ref="A86:E86"/>
    <mergeCell ref="A87:E87"/>
    <mergeCell ref="A36:E36"/>
    <mergeCell ref="A37:E37"/>
    <mergeCell ref="A53:E53"/>
    <mergeCell ref="A54:E54"/>
    <mergeCell ref="A3:E3"/>
    <mergeCell ref="A4:E4"/>
    <mergeCell ref="A17:E17"/>
    <mergeCell ref="A18:E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6"/>
  <sheetViews>
    <sheetView workbookViewId="0" topLeftCell="A1">
      <selection activeCell="B27" sqref="B27"/>
    </sheetView>
  </sheetViews>
  <sheetFormatPr defaultColWidth="9.00390625" defaultRowHeight="12.75"/>
  <cols>
    <col min="1" max="1" width="5.875" style="0" customWidth="1"/>
    <col min="2" max="2" width="52.00390625" style="0" customWidth="1"/>
    <col min="3" max="3" width="23.875" style="0" customWidth="1"/>
    <col min="4" max="4" width="20.00390625" style="0" customWidth="1"/>
    <col min="5" max="5" width="19.375" style="0" customWidth="1"/>
  </cols>
  <sheetData>
    <row r="2" spans="1:6" ht="12.75">
      <c r="A2" s="149" t="s">
        <v>135</v>
      </c>
      <c r="B2" s="149"/>
      <c r="C2" s="149"/>
      <c r="D2" s="149"/>
      <c r="E2" s="149"/>
      <c r="F2" s="149"/>
    </row>
    <row r="3" spans="1:6" ht="12.75">
      <c r="A3" s="149" t="s">
        <v>225</v>
      </c>
      <c r="B3" s="149"/>
      <c r="C3" s="149"/>
      <c r="D3" s="149"/>
      <c r="E3" s="149"/>
      <c r="F3" s="149"/>
    </row>
    <row r="5" spans="1:6" ht="26.25" customHeight="1">
      <c r="A5" s="1" t="s">
        <v>137</v>
      </c>
      <c r="B5" s="1" t="s">
        <v>138</v>
      </c>
      <c r="C5" s="1" t="s">
        <v>11</v>
      </c>
      <c r="D5" s="1" t="s">
        <v>139</v>
      </c>
      <c r="E5" s="175" t="s">
        <v>140</v>
      </c>
      <c r="F5" s="176"/>
    </row>
    <row r="6" spans="1:6" ht="12.75">
      <c r="A6" s="2" t="s">
        <v>19</v>
      </c>
      <c r="B6" s="1" t="s">
        <v>30</v>
      </c>
      <c r="C6" s="2">
        <v>36</v>
      </c>
      <c r="D6" s="2">
        <v>31584.63</v>
      </c>
      <c r="E6" s="175" t="s">
        <v>144</v>
      </c>
      <c r="F6" s="176"/>
    </row>
    <row r="7" spans="1:6" ht="12.75">
      <c r="A7" s="2" t="s">
        <v>25</v>
      </c>
      <c r="B7" s="1" t="s">
        <v>60</v>
      </c>
      <c r="C7" s="2">
        <v>50</v>
      </c>
      <c r="D7" s="2">
        <v>17176.45</v>
      </c>
      <c r="E7" s="175" t="s">
        <v>141</v>
      </c>
      <c r="F7" s="176"/>
    </row>
    <row r="8" spans="1:6" ht="12.75">
      <c r="A8" s="1"/>
      <c r="B8" s="1" t="s">
        <v>145</v>
      </c>
      <c r="C8" s="5">
        <v>0.1</v>
      </c>
      <c r="D8" s="2">
        <v>5417.9</v>
      </c>
      <c r="E8" s="175"/>
      <c r="F8" s="176"/>
    </row>
    <row r="9" spans="1:6" ht="12.75">
      <c r="A9" s="1"/>
      <c r="B9" s="3" t="s">
        <v>24</v>
      </c>
      <c r="C9" s="2"/>
      <c r="D9" s="4">
        <f>SUM(D6:D8)</f>
        <v>54178.98</v>
      </c>
      <c r="E9" s="175"/>
      <c r="F9" s="176"/>
    </row>
    <row r="12" ht="12.75">
      <c r="B12" t="s">
        <v>142</v>
      </c>
    </row>
    <row r="15" spans="1:6" ht="12.75">
      <c r="A15" s="149" t="s">
        <v>135</v>
      </c>
      <c r="B15" s="149"/>
      <c r="C15" s="149"/>
      <c r="D15" s="149"/>
      <c r="E15" s="149"/>
      <c r="F15" s="149"/>
    </row>
    <row r="16" spans="1:6" ht="12.75">
      <c r="A16" s="149" t="s">
        <v>226</v>
      </c>
      <c r="B16" s="149"/>
      <c r="C16" s="149"/>
      <c r="D16" s="149"/>
      <c r="E16" s="149"/>
      <c r="F16" s="149"/>
    </row>
    <row r="18" spans="1:6" ht="24" customHeight="1">
      <c r="A18" s="4" t="s">
        <v>137</v>
      </c>
      <c r="B18" s="4" t="s">
        <v>138</v>
      </c>
      <c r="C18" s="4" t="s">
        <v>11</v>
      </c>
      <c r="D18" s="4" t="s">
        <v>139</v>
      </c>
      <c r="E18" s="177" t="s">
        <v>140</v>
      </c>
      <c r="F18" s="178"/>
    </row>
    <row r="19" spans="1:6" ht="12.75">
      <c r="A19" s="2" t="s">
        <v>19</v>
      </c>
      <c r="B19" s="1" t="s">
        <v>30</v>
      </c>
      <c r="C19" s="2">
        <v>30</v>
      </c>
      <c r="D19" s="2">
        <v>25659.03</v>
      </c>
      <c r="E19" s="175" t="s">
        <v>144</v>
      </c>
      <c r="F19" s="176"/>
    </row>
    <row r="20" spans="1:6" ht="12.75">
      <c r="A20" s="2" t="s">
        <v>25</v>
      </c>
      <c r="B20" s="1" t="s">
        <v>227</v>
      </c>
      <c r="C20" s="2">
        <v>12</v>
      </c>
      <c r="D20" s="2">
        <v>4473.43</v>
      </c>
      <c r="E20" s="175" t="s">
        <v>144</v>
      </c>
      <c r="F20" s="176"/>
    </row>
    <row r="21" spans="1:6" ht="12.75">
      <c r="A21" s="2">
        <v>3</v>
      </c>
      <c r="B21" s="1" t="s">
        <v>52</v>
      </c>
      <c r="C21" s="2">
        <v>45.3</v>
      </c>
      <c r="D21" s="2">
        <v>23270.8</v>
      </c>
      <c r="E21" s="175" t="s">
        <v>144</v>
      </c>
      <c r="F21" s="176"/>
    </row>
    <row r="22" spans="1:6" ht="12.75">
      <c r="A22" s="1"/>
      <c r="B22" s="1" t="s">
        <v>145</v>
      </c>
      <c r="C22" s="5">
        <v>0.1</v>
      </c>
      <c r="D22" s="2">
        <v>5933.69</v>
      </c>
      <c r="E22" s="175"/>
      <c r="F22" s="176"/>
    </row>
    <row r="23" spans="1:6" ht="12.75">
      <c r="A23" s="1"/>
      <c r="B23" s="3" t="s">
        <v>24</v>
      </c>
      <c r="C23" s="2"/>
      <c r="D23" s="4">
        <f>SUM(D19:D22)</f>
        <v>59336.95</v>
      </c>
      <c r="E23" s="175"/>
      <c r="F23" s="176"/>
    </row>
    <row r="26" ht="12.75">
      <c r="B26" t="s">
        <v>142</v>
      </c>
    </row>
  </sheetData>
  <mergeCells count="15">
    <mergeCell ref="E9:F9"/>
    <mergeCell ref="A2:F2"/>
    <mergeCell ref="A3:F3"/>
    <mergeCell ref="E18:F18"/>
    <mergeCell ref="E5:F5"/>
    <mergeCell ref="E6:F6"/>
    <mergeCell ref="E7:F7"/>
    <mergeCell ref="E8:F8"/>
    <mergeCell ref="E23:F23"/>
    <mergeCell ref="A15:F15"/>
    <mergeCell ref="A16:F16"/>
    <mergeCell ref="E19:F19"/>
    <mergeCell ref="E20:F20"/>
    <mergeCell ref="E21:F21"/>
    <mergeCell ref="E22:F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D24" sqref="D24:D28"/>
    </sheetView>
  </sheetViews>
  <sheetFormatPr defaultColWidth="9.00390625" defaultRowHeight="12.75"/>
  <cols>
    <col min="1" max="1" width="5.25390625" style="0" customWidth="1"/>
    <col min="2" max="2" width="50.25390625" style="0" customWidth="1"/>
    <col min="3" max="3" width="19.125" style="0" customWidth="1"/>
    <col min="4" max="4" width="22.875" style="0" customWidth="1"/>
    <col min="5" max="5" width="23.00390625" style="0" customWidth="1"/>
  </cols>
  <sheetData>
    <row r="1" spans="1:6" ht="12.75">
      <c r="A1" s="149" t="s">
        <v>135</v>
      </c>
      <c r="B1" s="149"/>
      <c r="C1" s="149"/>
      <c r="D1" s="149"/>
      <c r="E1" s="149"/>
      <c r="F1" s="149"/>
    </row>
    <row r="2" spans="1:6" ht="12.75">
      <c r="A2" s="149" t="s">
        <v>228</v>
      </c>
      <c r="B2" s="149"/>
      <c r="C2" s="149"/>
      <c r="D2" s="149"/>
      <c r="E2" s="149"/>
      <c r="F2" s="149"/>
    </row>
    <row r="4" spans="1:6" ht="28.5" customHeight="1">
      <c r="A4" s="4" t="s">
        <v>137</v>
      </c>
      <c r="B4" s="4" t="s">
        <v>138</v>
      </c>
      <c r="C4" s="4" t="s">
        <v>11</v>
      </c>
      <c r="D4" s="4" t="s">
        <v>139</v>
      </c>
      <c r="E4" s="177" t="s">
        <v>140</v>
      </c>
      <c r="F4" s="178"/>
    </row>
    <row r="5" spans="1:6" ht="12.75">
      <c r="A5" s="2" t="s">
        <v>19</v>
      </c>
      <c r="B5" s="1" t="s">
        <v>30</v>
      </c>
      <c r="C5" s="2">
        <v>82</v>
      </c>
      <c r="D5" s="2">
        <v>114311.95</v>
      </c>
      <c r="E5" s="175" t="s">
        <v>229</v>
      </c>
      <c r="F5" s="176"/>
    </row>
    <row r="6" spans="1:6" ht="12.75">
      <c r="A6" s="2" t="s">
        <v>25</v>
      </c>
      <c r="B6" s="1" t="s">
        <v>50</v>
      </c>
      <c r="C6" s="2">
        <v>204</v>
      </c>
      <c r="D6" s="2">
        <v>87513.71</v>
      </c>
      <c r="E6" s="175" t="s">
        <v>148</v>
      </c>
      <c r="F6" s="176"/>
    </row>
    <row r="7" spans="1:6" ht="12.75">
      <c r="A7" s="2" t="s">
        <v>28</v>
      </c>
      <c r="B7" s="1" t="s">
        <v>33</v>
      </c>
      <c r="C7" s="2">
        <v>32.5</v>
      </c>
      <c r="D7" s="2">
        <v>2796.81</v>
      </c>
      <c r="E7" s="175" t="s">
        <v>148</v>
      </c>
      <c r="F7" s="176"/>
    </row>
    <row r="8" spans="1:6" ht="12.75">
      <c r="A8" s="2" t="s">
        <v>36</v>
      </c>
      <c r="B8" s="1" t="s">
        <v>51</v>
      </c>
      <c r="C8" s="2">
        <v>100</v>
      </c>
      <c r="D8" s="2">
        <v>26150.89</v>
      </c>
      <c r="E8" s="175" t="s">
        <v>141</v>
      </c>
      <c r="F8" s="176"/>
    </row>
    <row r="9" spans="1:6" ht="12.75">
      <c r="A9" s="2" t="s">
        <v>40</v>
      </c>
      <c r="B9" s="1" t="s">
        <v>52</v>
      </c>
      <c r="C9" s="2">
        <v>100</v>
      </c>
      <c r="D9" s="2">
        <v>55312.11</v>
      </c>
      <c r="E9" s="175" t="s">
        <v>141</v>
      </c>
      <c r="F9" s="176"/>
    </row>
    <row r="10" spans="1:6" ht="12.75">
      <c r="A10" s="2" t="s">
        <v>46</v>
      </c>
      <c r="B10" s="1" t="s">
        <v>53</v>
      </c>
      <c r="C10" s="2">
        <v>100</v>
      </c>
      <c r="D10" s="2">
        <v>31036</v>
      </c>
      <c r="E10" s="175" t="s">
        <v>141</v>
      </c>
      <c r="F10" s="176"/>
    </row>
    <row r="11" spans="1:6" ht="12.75">
      <c r="A11" s="1"/>
      <c r="B11" s="1" t="s">
        <v>145</v>
      </c>
      <c r="C11" s="5">
        <v>0.1</v>
      </c>
      <c r="D11" s="2">
        <v>35235.72</v>
      </c>
      <c r="E11" s="175"/>
      <c r="F11" s="176"/>
    </row>
    <row r="12" spans="1:6" ht="12.75">
      <c r="A12" s="1"/>
      <c r="B12" s="3" t="s">
        <v>24</v>
      </c>
      <c r="C12" s="2"/>
      <c r="D12" s="4">
        <f>SUM(D5:D11)</f>
        <v>352357.18999999994</v>
      </c>
      <c r="E12" s="175"/>
      <c r="F12" s="176"/>
    </row>
    <row r="15" ht="12.75">
      <c r="B15" t="s">
        <v>142</v>
      </c>
    </row>
    <row r="19" spans="1:6" ht="12.75">
      <c r="A19" s="149" t="s">
        <v>135</v>
      </c>
      <c r="B19" s="149"/>
      <c r="C19" s="149"/>
      <c r="D19" s="149"/>
      <c r="E19" s="149"/>
      <c r="F19" s="149"/>
    </row>
    <row r="20" spans="1:6" ht="12.75">
      <c r="A20" s="149" t="s">
        <v>230</v>
      </c>
      <c r="B20" s="149"/>
      <c r="C20" s="149"/>
      <c r="D20" s="149"/>
      <c r="E20" s="149"/>
      <c r="F20" s="149"/>
    </row>
    <row r="23" spans="1:6" ht="30" customHeight="1">
      <c r="A23" s="4" t="s">
        <v>137</v>
      </c>
      <c r="B23" s="4" t="s">
        <v>138</v>
      </c>
      <c r="C23" s="4" t="s">
        <v>11</v>
      </c>
      <c r="D23" s="4" t="s">
        <v>139</v>
      </c>
      <c r="E23" s="177" t="s">
        <v>140</v>
      </c>
      <c r="F23" s="178"/>
    </row>
    <row r="24" spans="1:6" ht="12.75">
      <c r="A24" s="2" t="s">
        <v>19</v>
      </c>
      <c r="B24" s="1" t="s">
        <v>30</v>
      </c>
      <c r="C24" s="2">
        <v>48</v>
      </c>
      <c r="D24" s="2">
        <v>92507.11</v>
      </c>
      <c r="E24" s="175" t="s">
        <v>144</v>
      </c>
      <c r="F24" s="176"/>
    </row>
    <row r="25" spans="1:6" ht="12.75">
      <c r="A25" s="2">
        <v>2</v>
      </c>
      <c r="B25" s="1" t="s">
        <v>35</v>
      </c>
      <c r="C25" s="2">
        <v>124</v>
      </c>
      <c r="D25" s="2">
        <v>58797.72</v>
      </c>
      <c r="E25" s="175" t="s">
        <v>141</v>
      </c>
      <c r="F25" s="176"/>
    </row>
    <row r="26" spans="1:6" ht="12.75">
      <c r="A26" s="2">
        <v>3</v>
      </c>
      <c r="B26" s="1" t="s">
        <v>56</v>
      </c>
      <c r="C26" s="2">
        <v>996.73</v>
      </c>
      <c r="D26" s="2">
        <v>78547.89</v>
      </c>
      <c r="E26" s="175" t="s">
        <v>148</v>
      </c>
      <c r="F26" s="176"/>
    </row>
    <row r="27" spans="1:6" ht="12.75">
      <c r="A27" s="2">
        <v>4</v>
      </c>
      <c r="B27" s="1" t="s">
        <v>53</v>
      </c>
      <c r="C27" s="2">
        <v>350</v>
      </c>
      <c r="D27" s="2">
        <v>115613.22</v>
      </c>
      <c r="E27" s="175" t="s">
        <v>141</v>
      </c>
      <c r="F27" s="176"/>
    </row>
    <row r="28" spans="1:6" ht="12.75">
      <c r="A28" s="2"/>
      <c r="B28" s="1" t="s">
        <v>145</v>
      </c>
      <c r="C28" s="5">
        <v>0.1</v>
      </c>
      <c r="D28" s="2">
        <v>38385.1</v>
      </c>
      <c r="E28" s="175"/>
      <c r="F28" s="176"/>
    </row>
    <row r="29" spans="1:6" ht="12.75">
      <c r="A29" s="1"/>
      <c r="B29" s="3" t="s">
        <v>24</v>
      </c>
      <c r="C29" s="2"/>
      <c r="D29" s="4">
        <f>SUM(D24:D28)</f>
        <v>383851.04000000004</v>
      </c>
      <c r="E29" s="175"/>
      <c r="F29" s="176"/>
    </row>
    <row r="32" ht="12.75">
      <c r="B32" t="s">
        <v>142</v>
      </c>
    </row>
  </sheetData>
  <mergeCells count="20">
    <mergeCell ref="E11:F11"/>
    <mergeCell ref="E28:F28"/>
    <mergeCell ref="E29:F29"/>
    <mergeCell ref="A19:F19"/>
    <mergeCell ref="A20:F20"/>
    <mergeCell ref="E24:F24"/>
    <mergeCell ref="E25:F25"/>
    <mergeCell ref="E26:F26"/>
    <mergeCell ref="E27:F27"/>
    <mergeCell ref="E23:F23"/>
    <mergeCell ref="E6:F6"/>
    <mergeCell ref="E7:F7"/>
    <mergeCell ref="E12:F12"/>
    <mergeCell ref="A1:F1"/>
    <mergeCell ref="A2:F2"/>
    <mergeCell ref="E4:F4"/>
    <mergeCell ref="E5:F5"/>
    <mergeCell ref="E8:F8"/>
    <mergeCell ref="E9:F9"/>
    <mergeCell ref="E10:F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gerasimova.a</cp:lastModifiedBy>
  <cp:lastPrinted>2010-12-15T18:06:41Z</cp:lastPrinted>
  <dcterms:created xsi:type="dcterms:W3CDTF">2010-12-13T15:10:48Z</dcterms:created>
  <dcterms:modified xsi:type="dcterms:W3CDTF">2012-01-16T03:28:17Z</dcterms:modified>
  <cp:category/>
  <cp:version/>
  <cp:contentType/>
  <cp:contentStatus/>
</cp:coreProperties>
</file>