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8" activeTab="11"/>
  </bookViews>
  <sheets>
    <sheet name="Дом № 1 !" sheetId="1" r:id="rId1"/>
    <sheet name="Дом № 3 !" sheetId="2" r:id="rId2"/>
    <sheet name="Дом № 5 !" sheetId="3" r:id="rId3"/>
    <sheet name="Дом № 5.1 !" sheetId="4" r:id="rId4"/>
    <sheet name="Дом № 7 !" sheetId="5" r:id="rId5"/>
    <sheet name="Дом № 12 !" sheetId="6" r:id="rId6"/>
    <sheet name="Дом № 12А !" sheetId="7" r:id="rId7"/>
    <sheet name="Дом № 14.1 !" sheetId="8" r:id="rId8"/>
    <sheet name="Дом № 18А !" sheetId="9" r:id="rId9"/>
    <sheet name="Дом № 20.1 !" sheetId="10" r:id="rId10"/>
    <sheet name="Дом № 22 !" sheetId="11" r:id="rId11"/>
    <sheet name="Дом № 24 !" sheetId="12" r:id="rId12"/>
  </sheets>
  <definedNames>
    <definedName name="_xlnm.Print_Area" localSheetId="0">'Дом № 1 !'!$A$1:$H$49</definedName>
    <definedName name="_xlnm.Print_Area" localSheetId="5">'Дом № 12 !'!$A$1:$H$52</definedName>
    <definedName name="_xlnm.Print_Area" localSheetId="6">'Дом № 12А !'!$A$1:$H$50</definedName>
    <definedName name="_xlnm.Print_Area" localSheetId="7">'Дом № 14.1 !'!$A$1:$H$46</definedName>
    <definedName name="_xlnm.Print_Area" localSheetId="8">'Дом № 18А !'!$A$1:$H$43</definedName>
    <definedName name="_xlnm.Print_Area" localSheetId="9">'Дом № 20.1 !'!$A$1:$H$48</definedName>
    <definedName name="_xlnm.Print_Area" localSheetId="10">'Дом № 22 !'!$A$1:$H$43</definedName>
    <definedName name="_xlnm.Print_Area" localSheetId="11">'Дом № 24 !'!$A$1:$H$49</definedName>
    <definedName name="_xlnm.Print_Area" localSheetId="1">'Дом № 3 !'!$A$1:$H$54</definedName>
    <definedName name="_xlnm.Print_Area" localSheetId="2">'Дом № 5 !'!$A$1:$H$48</definedName>
    <definedName name="_xlnm.Print_Area" localSheetId="3">'Дом № 5.1 !'!$A$1:$H$49</definedName>
    <definedName name="_xlnm.Print_Area" localSheetId="4">'Дом № 7 !'!$A$1:$H$60</definedName>
  </definedNames>
  <calcPr fullCalcOnLoad="1"/>
</workbook>
</file>

<file path=xl/sharedStrings.xml><?xml version="1.0" encoding="utf-8"?>
<sst xmlns="http://schemas.openxmlformats.org/spreadsheetml/2006/main" count="1241" uniqueCount="205">
  <si>
    <t>Директор ООО «Мокрушинское»</t>
  </si>
  <si>
    <t>______________/Ющенко А.Л./</t>
  </si>
  <si>
    <t>Адрес: ул. Мокрушина, д. 1</t>
  </si>
  <si>
    <t>Общая площадь квартир</t>
  </si>
  <si>
    <t>Общая площадь приват. квартир</t>
  </si>
  <si>
    <t>Общая площадь муниц. квартир</t>
  </si>
  <si>
    <t>Количество квартир</t>
  </si>
  <si>
    <t>Год постройки</t>
  </si>
  <si>
    <t>Тариф на текущий ремонт</t>
  </si>
  <si>
    <t>Тариф на капитальный ремонт</t>
  </si>
  <si>
    <t>№ п/п</t>
  </si>
  <si>
    <t>Наименование работ</t>
  </si>
  <si>
    <t>Ед. изм.</t>
  </si>
  <si>
    <t>Объем</t>
  </si>
  <si>
    <t>Ориентировочная стоимость работ, руб.</t>
  </si>
  <si>
    <t xml:space="preserve">Итого </t>
  </si>
  <si>
    <t>*Все работы проводятся при наличии денежных средств, достаточных для выполнения данного вида работ на счете дома.</t>
  </si>
  <si>
    <t>«УТВЕРЖДАЮ»:</t>
  </si>
  <si>
    <t>«СОГЛАСОВАНО»:</t>
  </si>
  <si>
    <t>______________/________________/</t>
  </si>
  <si>
    <t>_______________/_______________/</t>
  </si>
  <si>
    <t>_______________/________________/</t>
  </si>
  <si>
    <t>Количество зарегистрированных</t>
  </si>
  <si>
    <t>График проведения работ, квартал</t>
  </si>
  <si>
    <t>Планируемый сбор денежных средств по текущему ремонту с 01 января 2011 г. по 31 декабря 2011 г.</t>
  </si>
  <si>
    <t>Планируемый сбор денежных средств по капитальному ремонту с 01 января 2011 г. по 31 декабря 2011 г.</t>
  </si>
  <si>
    <t>ПЛАН ТЕКУЩЕГО РЕМОНТА НА 2011 ГОД.</t>
  </si>
  <si>
    <t>ПЛАН КАПИТАЛЬНОГО РЕМОНТА НА 2011 ГОД.</t>
  </si>
  <si>
    <t>Х</t>
  </si>
  <si>
    <r>
      <t>м</t>
    </r>
    <r>
      <rPr>
        <sz val="11"/>
        <rFont val="Arial Cyr"/>
        <family val="0"/>
      </rPr>
      <t>²</t>
    </r>
  </si>
  <si>
    <t>шт.</t>
  </si>
  <si>
    <t>чел.</t>
  </si>
  <si>
    <t>год</t>
  </si>
  <si>
    <r>
      <t>руб./м</t>
    </r>
    <r>
      <rPr>
        <sz val="10.5"/>
        <rFont val="Arial Cyr"/>
        <family val="0"/>
      </rPr>
      <t>²</t>
    </r>
  </si>
  <si>
    <t>руб.</t>
  </si>
  <si>
    <t>Итого денежных средств по текущему ремонту</t>
  </si>
  <si>
    <t>Итого денежных средств по капитальному ремонту</t>
  </si>
  <si>
    <t>Остаток денежных средств по текущему ремонту с 2010 г.</t>
  </si>
  <si>
    <t>Остаток денежных средств по капитальному ремонту с 2010 г.</t>
  </si>
  <si>
    <r>
      <t>м</t>
    </r>
    <r>
      <rPr>
        <sz val="10.5"/>
        <rFont val="Arial Cyr"/>
        <family val="0"/>
      </rPr>
      <t>²</t>
    </r>
  </si>
  <si>
    <t>шт</t>
  </si>
  <si>
    <t>м</t>
  </si>
  <si>
    <t>«____»_____________20__ г.</t>
  </si>
  <si>
    <t xml:space="preserve"> «____»_____________20__ г.</t>
  </si>
  <si>
    <t>Задолженность в процентах от начислений</t>
  </si>
  <si>
    <t>%</t>
  </si>
  <si>
    <t>Источник информации</t>
  </si>
  <si>
    <t>Примечание</t>
  </si>
  <si>
    <t>Акт осеннего осмотра</t>
  </si>
  <si>
    <t>м.п</t>
  </si>
  <si>
    <t>-</t>
  </si>
  <si>
    <t>Письменные и устные обращения граждан</t>
  </si>
  <si>
    <t>3 - 4</t>
  </si>
  <si>
    <t>Адрес: ул. Мокрушина, д. 3</t>
  </si>
  <si>
    <t>Предложения жильцов</t>
  </si>
  <si>
    <t>Установка утепленной металлической двери с доводчиком, домофоном и одним электронным ключом (доп. ключ: 50р-1шт.)</t>
  </si>
  <si>
    <t>2 - 3</t>
  </si>
  <si>
    <t>Теплоизоляция трубопровода системы теплоснабжения в подвале</t>
  </si>
  <si>
    <t>4</t>
  </si>
  <si>
    <t>3</t>
  </si>
  <si>
    <t>м.п.</t>
  </si>
  <si>
    <t>Теплоизоляция трубопровода системы горячего водоснабжения в подвале</t>
  </si>
  <si>
    <t>Замена системы водоотведения (стояковой части)</t>
  </si>
  <si>
    <t>Адрес: ул. Мокрушина, д. 5</t>
  </si>
  <si>
    <r>
      <t xml:space="preserve">Формирование заявки на </t>
    </r>
    <r>
      <rPr>
        <b/>
        <u val="single"/>
        <sz val="10.5"/>
        <rFont val="Times New Roman"/>
        <family val="1"/>
      </rPr>
      <t>капитальный ремонт крыши</t>
    </r>
    <r>
      <rPr>
        <sz val="10.5"/>
        <rFont val="Times New Roman"/>
        <family val="1"/>
      </rPr>
      <t xml:space="preserve"> с помощью средств региональной адресной программы по проведению капитального ремонта многоквартирных жилых домов</t>
    </r>
  </si>
  <si>
    <r>
      <t xml:space="preserve">Формирование заявки на </t>
    </r>
    <r>
      <rPr>
        <b/>
        <u val="single"/>
        <sz val="10.5"/>
        <rFont val="Times New Roman"/>
        <family val="1"/>
      </rPr>
      <t>капитальный ремонт крыши и внутридомовых инженерных систем водоснабжения</t>
    </r>
    <r>
      <rPr>
        <sz val="10.5"/>
        <rFont val="Times New Roman"/>
        <family val="1"/>
      </rPr>
      <t xml:space="preserve"> с помощью средств региональной адресной программы по проведению капитального ремонта многоквартирных жилых домов</t>
    </r>
  </si>
  <si>
    <r>
      <t xml:space="preserve">Формирование заявки на </t>
    </r>
    <r>
      <rPr>
        <b/>
        <u val="single"/>
        <sz val="10.5"/>
        <rFont val="Times New Roman"/>
        <family val="1"/>
      </rPr>
      <t>капитальный ремонт крыши и внутридомовых инженерных систем теплоснабжения и водоснабжения</t>
    </r>
    <r>
      <rPr>
        <sz val="10.5"/>
        <rFont val="Times New Roman"/>
        <family val="1"/>
      </rPr>
      <t xml:space="preserve"> с помощью средств региональной адресной программы по проведению капитального ремонта многоквартирных жилых домов</t>
    </r>
  </si>
  <si>
    <t>Адрес: ул. Мокрушина, д. 5/1</t>
  </si>
  <si>
    <t>Адрес: ул. Мокрушина, д. 7</t>
  </si>
  <si>
    <t>Адрес: ул. Мокрушина, д. 12</t>
  </si>
  <si>
    <t>Адрес: ул. Мокрушина, д. 12А</t>
  </si>
  <si>
    <t>Адрес: ул. Мокрушина, д. 14/1</t>
  </si>
  <si>
    <t>Адрес: ул. Мокрушина, д. 18А</t>
  </si>
  <si>
    <t>Адрес: ул. Мокрушина, д. 20/1</t>
  </si>
  <si>
    <t>Адрес: ул. Мокрушина, д. 22</t>
  </si>
  <si>
    <t>Адрес: ул. Мокрушина, д. 24</t>
  </si>
  <si>
    <t>3 шт.</t>
  </si>
  <si>
    <t>2 шт.</t>
  </si>
  <si>
    <t>Электромонтажные работы (ремонт этажных групповых щитков)</t>
  </si>
  <si>
    <t xml:space="preserve">Электромонтажные работы (освещение в подвале) </t>
  </si>
  <si>
    <t>Устройство хоз. помещения на 1-ом этаже с устройством крана для воды (для уборщицы)</t>
  </si>
  <si>
    <t>м.п./шт.</t>
  </si>
  <si>
    <t>20/10/10</t>
  </si>
  <si>
    <t>Частичный ремонт межпанельных швов</t>
  </si>
  <si>
    <t>4 шт.</t>
  </si>
  <si>
    <t>10 шт.</t>
  </si>
  <si>
    <t>Ремонт МОП подъезд № 1 (штукатурка, побелка, покраска)</t>
  </si>
  <si>
    <t>Письменные и устные обращения граждан (кв. № 54)</t>
  </si>
  <si>
    <t>1 - 2</t>
  </si>
  <si>
    <t>Ликвидация просадок и дефектов в отмостке (подъезд № 4)</t>
  </si>
  <si>
    <t>Установка 2-х тарифного счетчика для учета эл/энергии МОП</t>
  </si>
  <si>
    <t>Замена трубопровода системы водоснабжения (стояковой части)</t>
  </si>
  <si>
    <t>Теплоизоляция трубопровода системы водоснабжения в подвале</t>
  </si>
  <si>
    <t>Изготовление и установка изделий из ПВХ-профиля и откосов из сендвич панелей (подъезд № 3)</t>
  </si>
  <si>
    <t>Письменные и устные обращения граждан (под. № 3)</t>
  </si>
  <si>
    <t>Ремонт металлической входной двери подъезд №3 (утепление)</t>
  </si>
  <si>
    <t>Ремонт МОП подъезд № 2 (побелка)</t>
  </si>
  <si>
    <t>Письменные и устные обращения граждан (кв. № 73)</t>
  </si>
  <si>
    <t xml:space="preserve">Ремонт пола в подъезде № 3 </t>
  </si>
  <si>
    <t>Замена трубопровода системы теплоснабжения (стояковой части)</t>
  </si>
  <si>
    <t>Письменные и устные обращения граждан (кв. № 14)</t>
  </si>
  <si>
    <t>2</t>
  </si>
  <si>
    <t>Замена запорной арматуры системы теплоснабжения в подвале</t>
  </si>
  <si>
    <t>Электромонтажные работы (ремонт ВРУ)</t>
  </si>
  <si>
    <t>компл.</t>
  </si>
  <si>
    <t>Электромонтажные работы (ремонт ВРУ: замена вставкодержателей 1шт., трансформатора 2 шт.)</t>
  </si>
  <si>
    <t>Ремонт фасада (штукатурка) подъезд № 5</t>
  </si>
  <si>
    <t>Частичный ремонт МОП подъезда № 2 (штукатурка, побелка, покраска)</t>
  </si>
  <si>
    <t>1,5,8,9 этаж</t>
  </si>
  <si>
    <t>Письменные и устные обращения граждан (кв. № 68)</t>
  </si>
  <si>
    <t>Установка почтовых ящиков</t>
  </si>
  <si>
    <t>Электромонтажные работы (ремонт этажных групповых щитков) подъезды № 2,3,6</t>
  </si>
  <si>
    <t>Письменные и устные обращения граждан (кв. № 19)</t>
  </si>
  <si>
    <r>
      <t xml:space="preserve">Формирование заявки на </t>
    </r>
    <r>
      <rPr>
        <b/>
        <u val="single"/>
        <sz val="10.5"/>
        <rFont val="Times New Roman"/>
        <family val="1"/>
      </rPr>
      <t>капитальный ремонт лифтового оборудования (подъезд № 4, 5), крыши и внутридомовых инженерных систем теплоснабжения</t>
    </r>
    <r>
      <rPr>
        <sz val="10.5"/>
        <rFont val="Times New Roman"/>
        <family val="1"/>
      </rPr>
      <t xml:space="preserve"> с помощью средств региональной адресной программы по проведению                                                              капитального ремонта многоквартирных жилых домов</t>
    </r>
  </si>
  <si>
    <t xml:space="preserve">Замена запорной арматуры системы теплоснабжения в подвале </t>
  </si>
  <si>
    <t>Установка автоматика насосной групы</t>
  </si>
  <si>
    <t>Ремонт тамбура подъезда № 4 (обшивка)</t>
  </si>
  <si>
    <t>Ремонт пола в тамбуре подъезда № 2,4 (цементная стяжка)</t>
  </si>
  <si>
    <t xml:space="preserve">Электромонтажные работы (освещение в МОП) </t>
  </si>
  <si>
    <t>Утепление торцевой стены дома со стороны 1-го подъезда (минплита, сайдинг)</t>
  </si>
  <si>
    <t>Ремонт козырька над входом (правое крыло)</t>
  </si>
  <si>
    <t xml:space="preserve">Ремонт ж/б ступеней на главном входе  </t>
  </si>
  <si>
    <t>Частичный ремонт тамбурных деревянных дверей главного входа (выправка, гермитизация, покраска)</t>
  </si>
  <si>
    <t>Изготовление и установка деревянного полотна тамбурной двери (правое крыло) с покраской</t>
  </si>
  <si>
    <t>Частичный ремонт металлической подвальной двери (левое и правое крыло)</t>
  </si>
  <si>
    <t>Замена системы водоотведения в подвале</t>
  </si>
  <si>
    <t>Ремонт МОП</t>
  </si>
  <si>
    <t>Электромонтажные работы (освещение правого и главного входа в подъезд и в МОП)</t>
  </si>
  <si>
    <t>Замена системы отвода воды с крыши</t>
  </si>
  <si>
    <t>Частичный ремонт отвода воды с крыши (звенья, воронки, отливы и т.д.)</t>
  </si>
  <si>
    <t>м.п/шт.</t>
  </si>
  <si>
    <t>4/4</t>
  </si>
  <si>
    <t>2 водост</t>
  </si>
  <si>
    <t>Установка тамбурных деревянных дверей (подъезд № 1)</t>
  </si>
  <si>
    <t>2-х створ</t>
  </si>
  <si>
    <t>Ремонт тамбура подъезд № 1,2 (штукатурка, побелка, покраска)</t>
  </si>
  <si>
    <t>Электромонтажные работы (освещение в подъезде) подъезд № 1,2</t>
  </si>
  <si>
    <t>Ремонт МОП подъезд № 1 (побелка, покраска)</t>
  </si>
  <si>
    <t>12/8</t>
  </si>
  <si>
    <t>19/11</t>
  </si>
  <si>
    <t>Восстановление плит крыши (обшивка оцинкованной сталью)</t>
  </si>
  <si>
    <t>7 шт.</t>
  </si>
  <si>
    <t>Ремонт цоколя (штукатурка, побелка)</t>
  </si>
  <si>
    <t>46/50</t>
  </si>
  <si>
    <t>Текущий ремонт кровли (огрунтовка, покрытие)</t>
  </si>
  <si>
    <t>Электромонтажные работы (освещение входа в подъезд и в подъезде) подъезд № 1-6</t>
  </si>
  <si>
    <t>Ремонт козырьков над балконами верхних этажей</t>
  </si>
  <si>
    <t>с кв. 457,13</t>
  </si>
  <si>
    <t>Ремонт слуховых окон на крыше (устройство жалюзийной решетки)</t>
  </si>
  <si>
    <t>«____»_____________2011 г.</t>
  </si>
  <si>
    <t>Ремонт оконных коробок в МОП с герметизацией</t>
  </si>
  <si>
    <t>Ремонт цоколя (штукатурка)</t>
  </si>
  <si>
    <t>Частичный ремонт входной металлической двери (подъезд № 3)</t>
  </si>
  <si>
    <t>Остекление рам МОП (подъезд № 1-6)</t>
  </si>
  <si>
    <t>Замена системы водоотведения в подвале (подъезд № 5,6)</t>
  </si>
  <si>
    <t>Электромонтажные работы (ремонт этажных групповых щитков) подъезд № 1-6</t>
  </si>
  <si>
    <t>Планировка придомовой территории с применением специальной техники с подсыпкой у подъездов № 1,2,3</t>
  </si>
  <si>
    <t>Ремонт асфальтового покрытия (отдельными местами)</t>
  </si>
  <si>
    <t xml:space="preserve">Частичный ремонт тамбурных деревянных дверей (подъезд № 1-3) </t>
  </si>
  <si>
    <r>
      <t>Частичный ремонт подвальной</t>
    </r>
    <r>
      <rPr>
        <b/>
        <sz val="10.5"/>
        <color indexed="10"/>
        <rFont val="Times New Roman"/>
        <family val="1"/>
      </rPr>
      <t xml:space="preserve"> </t>
    </r>
    <r>
      <rPr>
        <sz val="10.5"/>
        <rFont val="Times New Roman"/>
        <family val="1"/>
      </rPr>
      <t>металлической двери (подъезд № 2)</t>
    </r>
  </si>
  <si>
    <t>Электромонтажные работы (освещение входа в подъезд и в подъезде) подъезд № 1-3</t>
  </si>
  <si>
    <t>200/100</t>
  </si>
  <si>
    <t>Ремонт МОП подъезд № 3 (побелка, покраска)</t>
  </si>
  <si>
    <t>Ремонт фундамента (штукатурка, побелка)</t>
  </si>
  <si>
    <t>30/156</t>
  </si>
  <si>
    <t>Замена системы водоотведения (подвал)</t>
  </si>
  <si>
    <t>Ремонт пола в подъезде № 1,3</t>
  </si>
  <si>
    <t>Электромонтажные работы (освещение в подъезде и входа в подъезд № 1-3)</t>
  </si>
  <si>
    <t>Замена приборов отопления в МОП подъезд № 1,2</t>
  </si>
  <si>
    <t>Ремонт козырька над входом в подъезд № 1-6</t>
  </si>
  <si>
    <t xml:space="preserve">Ремонт цоколя (штукатурка, покраска) </t>
  </si>
  <si>
    <t>92/230</t>
  </si>
  <si>
    <t>Частичный ремонт тамбурных деревянных дверей (подъезд № 1,2,6)</t>
  </si>
  <si>
    <t>Остекление рам МОП подъезд № 1</t>
  </si>
  <si>
    <t>Частичный ремонт кровли (покрытие)</t>
  </si>
  <si>
    <t>Замена чердачных люков на металлические</t>
  </si>
  <si>
    <t>1 шт.</t>
  </si>
  <si>
    <t xml:space="preserve">Ремонт деревянного пола в правом крыле (после пожара) </t>
  </si>
  <si>
    <t>Устройство металлического ограждения газона перед входом в подъезд</t>
  </si>
  <si>
    <t>30/100/160</t>
  </si>
  <si>
    <t>Устройство пандуса подъезд № 2</t>
  </si>
  <si>
    <t>Электромонтажные работы (освещение в подъезде и над входом в подъезд) подъезд № 1-4</t>
  </si>
  <si>
    <t>Замена чердачных люков на металлические (подъезд № 3)</t>
  </si>
  <si>
    <t>Замена трубопровода системы теплоснабжения (стояковой части) подъезд № 6</t>
  </si>
  <si>
    <t>5/80/40</t>
  </si>
  <si>
    <t>Ремонт МОП подъезд № 1-6</t>
  </si>
  <si>
    <t>Частичный ремонт межпанельного шва (подъезды № 3,4)</t>
  </si>
  <si>
    <t>16/264/176</t>
  </si>
  <si>
    <t>Ремонт фасада (штукатурка, кладка)</t>
  </si>
  <si>
    <t>10/4</t>
  </si>
  <si>
    <t>м²/м³</t>
  </si>
  <si>
    <t>36/40/80</t>
  </si>
  <si>
    <t>Установка клапана на канализационную трубу в кв. № 54,46</t>
  </si>
  <si>
    <t>Установка шлагбаума</t>
  </si>
  <si>
    <t>Письменные и устные обращения граждан (кв. № 45)</t>
  </si>
  <si>
    <t>Изготовление и установка металлических дверей выхода на кровлю</t>
  </si>
  <si>
    <t>2 шт</t>
  </si>
  <si>
    <t>Устройство ограждения на придомовой территории</t>
  </si>
  <si>
    <t>м²/м.п.</t>
  </si>
  <si>
    <t>Частичный ремонт кровли и крыши выхода на кровлю с примыканием</t>
  </si>
  <si>
    <t>178/70</t>
  </si>
  <si>
    <t>Оштукатуривание лифтовых шахт на крыше (подъезд № 2-4)</t>
  </si>
  <si>
    <t>3 шт</t>
  </si>
  <si>
    <t>81 прибор</t>
  </si>
  <si>
    <t>Письменные и устные обращения граждан       (кв. № 68)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</si>
</sst>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FC19]d\ mmmm\ yyyy\ &quot;г.&quot;"/>
    <numFmt numFmtId="188" formatCode="0.0000"/>
    <numFmt numFmtId="189" formatCode="0.000"/>
    <numFmt numFmtId="190" formatCode="0.0"/>
  </numFmts>
  <fonts count="23">
    <font>
      <sz val="10"/>
      <name val="Arial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"/>
      <family val="0"/>
    </font>
    <font>
      <sz val="11"/>
      <name val="Arial Cyr"/>
      <family val="0"/>
    </font>
    <font>
      <sz val="10.5"/>
      <name val="Arial Cyr"/>
      <family val="0"/>
    </font>
    <font>
      <b/>
      <u val="single"/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.5"/>
      <name val="Times New Roman"/>
      <family val="1"/>
    </font>
    <font>
      <b/>
      <sz val="10.5"/>
      <color indexed="10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85" fontId="1" fillId="0" borderId="0" xfId="18" applyNumberFormat="1" applyFont="1" applyBorder="1" applyAlignment="1">
      <alignment horizontal="right" vertical="top" wrapText="1"/>
    </xf>
    <xf numFmtId="179" fontId="1" fillId="0" borderId="0" xfId="18" applyFont="1" applyBorder="1" applyAlignment="1">
      <alignment horizontal="right" vertical="top" wrapText="1"/>
    </xf>
    <xf numFmtId="179" fontId="2" fillId="0" borderId="1" xfId="18" applyFont="1" applyBorder="1" applyAlignment="1">
      <alignment horizontal="right" vertical="top" wrapText="1"/>
    </xf>
    <xf numFmtId="179" fontId="1" fillId="0" borderId="1" xfId="18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3" fontId="4" fillId="0" borderId="0" xfId="0" applyNumberFormat="1" applyFont="1" applyAlignment="1">
      <alignment/>
    </xf>
    <xf numFmtId="185" fontId="4" fillId="0" borderId="0" xfId="18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2" xfId="18" applyNumberFormat="1" applyFont="1" applyFill="1" applyBorder="1" applyAlignment="1">
      <alignment horizontal="right" vertical="top" wrapText="1"/>
    </xf>
    <xf numFmtId="185" fontId="1" fillId="0" borderId="0" xfId="18" applyNumberFormat="1" applyFont="1" applyFill="1" applyBorder="1" applyAlignment="1">
      <alignment horizontal="right" vertical="top" wrapText="1"/>
    </xf>
    <xf numFmtId="3" fontId="1" fillId="0" borderId="0" xfId="18" applyNumberFormat="1" applyFont="1" applyBorder="1" applyAlignment="1">
      <alignment horizontal="right" vertical="top" wrapText="1"/>
    </xf>
    <xf numFmtId="3" fontId="2" fillId="0" borderId="2" xfId="18" applyNumberFormat="1" applyFont="1" applyBorder="1" applyAlignment="1">
      <alignment horizontal="right" vertical="top" wrapText="1"/>
    </xf>
    <xf numFmtId="3" fontId="1" fillId="0" borderId="0" xfId="18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2" fillId="0" borderId="0" xfId="18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179" fontId="1" fillId="0" borderId="1" xfId="18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justify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9" fontId="21" fillId="0" borderId="0" xfId="18" applyFont="1" applyFill="1" applyBorder="1" applyAlignment="1">
      <alignment/>
    </xf>
    <xf numFmtId="179" fontId="1" fillId="0" borderId="1" xfId="18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79" fontId="2" fillId="0" borderId="3" xfId="18" applyFont="1" applyBorder="1" applyAlignment="1">
      <alignment horizontal="center" vertical="top" wrapText="1"/>
    </xf>
    <xf numFmtId="179" fontId="2" fillId="0" borderId="4" xfId="18" applyFont="1" applyBorder="1" applyAlignment="1">
      <alignment horizontal="center" vertical="top" wrapText="1"/>
    </xf>
    <xf numFmtId="179" fontId="2" fillId="0" borderId="5" xfId="18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3" fontId="4" fillId="0" borderId="0" xfId="0" applyNumberFormat="1" applyFont="1" applyFill="1" applyAlignment="1">
      <alignment horizontal="right"/>
    </xf>
    <xf numFmtId="179" fontId="4" fillId="0" borderId="0" xfId="18" applyFont="1" applyFill="1" applyAlignment="1">
      <alignment/>
    </xf>
    <xf numFmtId="9" fontId="17" fillId="0" borderId="1" xfId="0" applyNumberFormat="1" applyFont="1" applyFill="1" applyBorder="1" applyAlignment="1">
      <alignment/>
    </xf>
    <xf numFmtId="179" fontId="18" fillId="0" borderId="1" xfId="18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179" fontId="21" fillId="0" borderId="1" xfId="18" applyFont="1" applyFill="1" applyBorder="1" applyAlignment="1">
      <alignment/>
    </xf>
    <xf numFmtId="0" fontId="20" fillId="0" borderId="1" xfId="0" applyFont="1" applyFill="1" applyBorder="1" applyAlignment="1">
      <alignment horizontal="right"/>
    </xf>
    <xf numFmtId="179" fontId="22" fillId="0" borderId="1" xfId="18" applyFont="1" applyFill="1" applyBorder="1" applyAlignment="1">
      <alignment horizontal="center"/>
    </xf>
    <xf numFmtId="185" fontId="4" fillId="0" borderId="0" xfId="18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9" fontId="17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9" fontId="17" fillId="0" borderId="6" xfId="0" applyNumberFormat="1" applyFont="1" applyFill="1" applyBorder="1" applyAlignment="1">
      <alignment/>
    </xf>
    <xf numFmtId="179" fontId="18" fillId="0" borderId="6" xfId="18" applyFont="1" applyFill="1" applyBorder="1" applyAlignment="1">
      <alignment/>
    </xf>
    <xf numFmtId="9" fontId="17" fillId="0" borderId="6" xfId="0" applyNumberFormat="1" applyFont="1" applyFill="1" applyBorder="1" applyAlignment="1">
      <alignment horizontal="left"/>
    </xf>
    <xf numFmtId="179" fontId="22" fillId="0" borderId="3" xfId="18" applyFont="1" applyFill="1" applyBorder="1" applyAlignment="1">
      <alignment horizontal="center"/>
    </xf>
    <xf numFmtId="179" fontId="22" fillId="0" borderId="5" xfId="18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8">
      <selection activeCell="J13" sqref="J13:N14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2</v>
      </c>
      <c r="B8" s="60"/>
      <c r="C8" s="60"/>
      <c r="D8" s="60"/>
      <c r="E8" s="60"/>
      <c r="F8" s="60"/>
      <c r="G8" s="60"/>
    </row>
    <row r="9" ht="16.5" customHeight="1"/>
    <row r="10" spans="1:11" ht="14.25">
      <c r="A10" s="2">
        <v>1</v>
      </c>
      <c r="B10" s="2" t="s">
        <v>3</v>
      </c>
      <c r="C10" s="14"/>
      <c r="D10" s="14"/>
      <c r="E10" s="14"/>
      <c r="F10" s="16">
        <v>8271.56</v>
      </c>
      <c r="G10" s="2" t="s">
        <v>29</v>
      </c>
      <c r="H10" s="2"/>
      <c r="I10" s="51"/>
      <c r="J10" s="52"/>
      <c r="K10" s="52"/>
    </row>
    <row r="11" spans="1:11" ht="14.25">
      <c r="A11" s="2">
        <v>2</v>
      </c>
      <c r="B11" s="2" t="s">
        <v>4</v>
      </c>
      <c r="C11" s="14"/>
      <c r="D11" s="14"/>
      <c r="E11" s="14"/>
      <c r="F11" s="16">
        <v>7859.56</v>
      </c>
      <c r="G11" s="2" t="s">
        <v>29</v>
      </c>
      <c r="H11" s="2"/>
      <c r="I11" s="51"/>
      <c r="J11" s="52"/>
      <c r="K11" s="52"/>
    </row>
    <row r="12" spans="1:11" ht="14.25">
      <c r="A12" s="2">
        <v>3</v>
      </c>
      <c r="B12" s="2" t="s">
        <v>5</v>
      </c>
      <c r="C12" s="14"/>
      <c r="D12" s="14"/>
      <c r="E12" s="14"/>
      <c r="F12" s="16">
        <f>F10-F11</f>
        <v>411.9999999999991</v>
      </c>
      <c r="G12" s="2" t="s">
        <v>29</v>
      </c>
      <c r="H12" s="2"/>
      <c r="I12" s="51"/>
      <c r="J12" s="52"/>
      <c r="K12" s="52"/>
    </row>
    <row r="13" spans="1:11" ht="15" customHeight="1">
      <c r="A13" s="2">
        <v>4</v>
      </c>
      <c r="B13" s="2" t="s">
        <v>6</v>
      </c>
      <c r="C13" s="14"/>
      <c r="D13" s="14"/>
      <c r="E13" s="14"/>
      <c r="F13" s="34">
        <v>145</v>
      </c>
      <c r="G13" s="2" t="s">
        <v>30</v>
      </c>
      <c r="H13" s="2"/>
      <c r="I13" s="51"/>
      <c r="J13" s="52"/>
      <c r="K13" s="52"/>
    </row>
    <row r="14" spans="1:11" ht="14.25" customHeight="1">
      <c r="A14" s="2">
        <v>5</v>
      </c>
      <c r="B14" s="2" t="s">
        <v>22</v>
      </c>
      <c r="C14" s="14"/>
      <c r="D14" s="14"/>
      <c r="E14" s="14"/>
      <c r="F14" s="15">
        <v>358</v>
      </c>
      <c r="G14" s="2" t="s">
        <v>31</v>
      </c>
      <c r="H14" s="2"/>
      <c r="I14" s="51"/>
      <c r="J14" s="52"/>
      <c r="K14" s="52"/>
    </row>
    <row r="15" spans="1:11" ht="14.25">
      <c r="A15" s="19">
        <v>6</v>
      </c>
      <c r="B15" s="19" t="s">
        <v>7</v>
      </c>
      <c r="C15" s="20"/>
      <c r="D15" s="20"/>
      <c r="E15" s="20"/>
      <c r="F15" s="33">
        <v>1989</v>
      </c>
      <c r="G15" s="19" t="s">
        <v>32</v>
      </c>
      <c r="H15" s="2"/>
      <c r="I15" s="51"/>
      <c r="J15" s="52"/>
      <c r="K15" s="52"/>
    </row>
    <row r="16" spans="1:11" ht="14.25">
      <c r="A16" s="2">
        <v>7</v>
      </c>
      <c r="B16" s="2" t="s">
        <v>8</v>
      </c>
      <c r="C16" s="14"/>
      <c r="D16" s="14"/>
      <c r="E16" s="14"/>
      <c r="F16" s="16">
        <v>3.81</v>
      </c>
      <c r="G16" s="2" t="s">
        <v>33</v>
      </c>
      <c r="H16" s="2"/>
      <c r="I16" s="51"/>
      <c r="J16" s="52"/>
      <c r="K16" s="52"/>
    </row>
    <row r="17" spans="1:11" ht="14.25">
      <c r="A17" s="2">
        <v>8</v>
      </c>
      <c r="B17" s="61" t="s">
        <v>37</v>
      </c>
      <c r="C17" s="61"/>
      <c r="D17" s="61"/>
      <c r="E17" s="61"/>
      <c r="F17" s="37">
        <v>696457</v>
      </c>
      <c r="G17" s="2" t="s">
        <v>34</v>
      </c>
      <c r="H17" s="2"/>
      <c r="I17" s="51"/>
      <c r="J17" s="52"/>
      <c r="K17" s="52"/>
    </row>
    <row r="18" spans="1:11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378175.7232</v>
      </c>
      <c r="G18" s="2" t="s">
        <v>34</v>
      </c>
      <c r="H18" s="2"/>
      <c r="I18" s="51"/>
      <c r="J18" s="52"/>
      <c r="K18" s="52"/>
    </row>
    <row r="19" spans="1:11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1074632.7232</v>
      </c>
      <c r="G19" s="19" t="s">
        <v>34</v>
      </c>
      <c r="H19" s="2"/>
      <c r="I19" s="51"/>
      <c r="J19" s="52"/>
      <c r="K19" s="52"/>
    </row>
    <row r="20" spans="1:11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</row>
    <row r="21" spans="1:11" ht="14.25">
      <c r="A21" s="2">
        <v>12</v>
      </c>
      <c r="B21" s="61" t="s">
        <v>38</v>
      </c>
      <c r="C21" s="61"/>
      <c r="D21" s="61"/>
      <c r="E21" s="61"/>
      <c r="F21" s="37">
        <v>564799</v>
      </c>
      <c r="G21" s="2" t="s">
        <v>34</v>
      </c>
      <c r="H21" s="2"/>
      <c r="I21" s="51"/>
      <c r="J21" s="52"/>
      <c r="K21" s="52"/>
    </row>
    <row r="22" spans="1:11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132040.608</v>
      </c>
      <c r="G22" s="2" t="s">
        <v>34</v>
      </c>
      <c r="H22" s="2"/>
      <c r="I22" s="51"/>
      <c r="J22" s="52"/>
      <c r="K22" s="52"/>
    </row>
    <row r="23" spans="1:11" ht="15" customHeight="1">
      <c r="A23" s="19">
        <v>14</v>
      </c>
      <c r="B23" s="65" t="s">
        <v>36</v>
      </c>
      <c r="C23" s="65"/>
      <c r="D23" s="65"/>
      <c r="E23" s="65"/>
      <c r="F23" s="36">
        <f>F21+F22</f>
        <v>696839.608</v>
      </c>
      <c r="G23" s="19" t="s">
        <v>34</v>
      </c>
      <c r="H23" s="2"/>
      <c r="I23" s="51"/>
      <c r="J23" s="52"/>
      <c r="K23" s="52"/>
    </row>
    <row r="24" spans="1:11" ht="15" customHeight="1">
      <c r="A24" s="2">
        <v>15</v>
      </c>
      <c r="B24" s="27" t="s">
        <v>44</v>
      </c>
      <c r="C24" s="27"/>
      <c r="D24" s="27"/>
      <c r="E24" s="27"/>
      <c r="F24" s="39">
        <v>2.42</v>
      </c>
      <c r="G24" s="2" t="s">
        <v>45</v>
      </c>
      <c r="H24" s="2"/>
      <c r="I24" s="51"/>
      <c r="J24" s="52"/>
      <c r="K24" s="52"/>
    </row>
    <row r="25" spans="9:11" ht="7.5" customHeight="1">
      <c r="I25" s="52"/>
      <c r="J25" s="52"/>
      <c r="K25" s="52"/>
    </row>
    <row r="26" spans="1:11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</row>
    <row r="27" spans="9:11" ht="9.75" customHeight="1">
      <c r="I27" s="52"/>
      <c r="J27" s="52"/>
      <c r="K27" s="52"/>
    </row>
    <row r="28" spans="1:11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</row>
    <row r="29" spans="1:12" ht="14.25">
      <c r="A29" s="22">
        <v>1</v>
      </c>
      <c r="B29" s="10" t="s">
        <v>114</v>
      </c>
      <c r="C29" s="28" t="s">
        <v>48</v>
      </c>
      <c r="D29" s="11" t="s">
        <v>30</v>
      </c>
      <c r="E29" s="43">
        <f>248+0</f>
        <v>248</v>
      </c>
      <c r="F29" s="18">
        <f>1200*E29</f>
        <v>297600</v>
      </c>
      <c r="G29" s="38" t="s">
        <v>59</v>
      </c>
      <c r="H29" s="23"/>
      <c r="I29" s="53"/>
      <c r="J29" s="53"/>
      <c r="K29" s="53"/>
      <c r="L29" s="25"/>
    </row>
    <row r="30" spans="1:12" ht="14.25">
      <c r="A30" s="31">
        <v>2</v>
      </c>
      <c r="B30" s="10" t="s">
        <v>62</v>
      </c>
      <c r="C30" s="28" t="s">
        <v>48</v>
      </c>
      <c r="D30" s="11" t="s">
        <v>49</v>
      </c>
      <c r="E30" s="43">
        <v>12</v>
      </c>
      <c r="F30" s="18">
        <f>750*E30</f>
        <v>9000</v>
      </c>
      <c r="G30" s="38" t="s">
        <v>59</v>
      </c>
      <c r="H30" s="23"/>
      <c r="I30" s="53"/>
      <c r="J30" s="53"/>
      <c r="K30" s="53"/>
      <c r="L30" s="25"/>
    </row>
    <row r="31" spans="1:12" ht="14.25">
      <c r="A31" s="22">
        <v>3</v>
      </c>
      <c r="B31" s="10" t="s">
        <v>115</v>
      </c>
      <c r="C31" s="28" t="s">
        <v>48</v>
      </c>
      <c r="D31" s="11" t="s">
        <v>104</v>
      </c>
      <c r="E31" s="43">
        <v>1</v>
      </c>
      <c r="F31" s="18">
        <f>22000*E31</f>
        <v>22000</v>
      </c>
      <c r="G31" s="38" t="s">
        <v>59</v>
      </c>
      <c r="H31" s="23"/>
      <c r="I31" s="53"/>
      <c r="J31" s="53"/>
      <c r="K31" s="53"/>
      <c r="L31" s="25"/>
    </row>
    <row r="32" spans="1:12" ht="14.25">
      <c r="A32" s="31">
        <v>4</v>
      </c>
      <c r="B32" s="10" t="s">
        <v>116</v>
      </c>
      <c r="C32" s="28" t="s">
        <v>48</v>
      </c>
      <c r="D32" s="11" t="s">
        <v>39</v>
      </c>
      <c r="E32" s="40">
        <v>23.16</v>
      </c>
      <c r="F32" s="41">
        <f>1350*E32</f>
        <v>31266</v>
      </c>
      <c r="G32" s="38" t="s">
        <v>52</v>
      </c>
      <c r="H32" s="22"/>
      <c r="I32" s="53"/>
      <c r="J32" s="53"/>
      <c r="K32" s="53"/>
      <c r="L32" s="25"/>
    </row>
    <row r="33" spans="1:12" ht="14.25">
      <c r="A33" s="22">
        <v>5</v>
      </c>
      <c r="B33" s="10" t="s">
        <v>117</v>
      </c>
      <c r="C33" s="28" t="s">
        <v>48</v>
      </c>
      <c r="D33" s="11" t="s">
        <v>39</v>
      </c>
      <c r="E33" s="43">
        <v>7</v>
      </c>
      <c r="F33" s="41">
        <f>1020*E33</f>
        <v>7140</v>
      </c>
      <c r="G33" s="38" t="s">
        <v>52</v>
      </c>
      <c r="H33" s="23"/>
      <c r="I33" s="53"/>
      <c r="J33" s="53"/>
      <c r="K33" s="53"/>
      <c r="L33" s="25"/>
    </row>
    <row r="34" spans="1:12" ht="14.25">
      <c r="A34" s="31">
        <v>6</v>
      </c>
      <c r="B34" s="45" t="s">
        <v>118</v>
      </c>
      <c r="C34" s="28" t="s">
        <v>48</v>
      </c>
      <c r="D34" s="11" t="s">
        <v>30</v>
      </c>
      <c r="E34" s="43">
        <f>40</f>
        <v>40</v>
      </c>
      <c r="F34" s="18">
        <f>(700*E34)+(130*4)</f>
        <v>28520</v>
      </c>
      <c r="G34" s="38" t="s">
        <v>58</v>
      </c>
      <c r="H34" s="22"/>
      <c r="I34" s="53"/>
      <c r="J34" s="53"/>
      <c r="K34" s="53"/>
      <c r="L34" s="25"/>
    </row>
    <row r="35" spans="1:12" ht="27">
      <c r="A35" s="22">
        <v>7</v>
      </c>
      <c r="B35" s="10" t="s">
        <v>61</v>
      </c>
      <c r="C35" s="28" t="s">
        <v>48</v>
      </c>
      <c r="D35" s="11" t="s">
        <v>49</v>
      </c>
      <c r="E35" s="43">
        <v>15</v>
      </c>
      <c r="F35" s="18">
        <f>450*E35</f>
        <v>6750</v>
      </c>
      <c r="G35" s="38" t="s">
        <v>58</v>
      </c>
      <c r="H35" s="22"/>
      <c r="I35" s="53"/>
      <c r="J35" s="53"/>
      <c r="K35" s="53"/>
      <c r="L35" s="25"/>
    </row>
    <row r="36" spans="1:12" ht="14.25">
      <c r="A36" s="31">
        <v>8</v>
      </c>
      <c r="B36" s="10" t="s">
        <v>57</v>
      </c>
      <c r="C36" s="28" t="s">
        <v>48</v>
      </c>
      <c r="D36" s="11" t="s">
        <v>49</v>
      </c>
      <c r="E36" s="43">
        <v>15</v>
      </c>
      <c r="F36" s="18">
        <f>450*E36</f>
        <v>6750</v>
      </c>
      <c r="G36" s="38" t="s">
        <v>58</v>
      </c>
      <c r="H36" s="23"/>
      <c r="I36" s="53"/>
      <c r="J36" s="53"/>
      <c r="K36" s="53"/>
      <c r="L36" s="25"/>
    </row>
    <row r="37" spans="1:12" ht="28.5" customHeight="1">
      <c r="A37" s="22">
        <v>9</v>
      </c>
      <c r="B37" s="10" t="s">
        <v>80</v>
      </c>
      <c r="C37" s="28" t="s">
        <v>51</v>
      </c>
      <c r="D37" s="11" t="s">
        <v>30</v>
      </c>
      <c r="E37" s="43">
        <v>1</v>
      </c>
      <c r="F37" s="18">
        <f>8000*E37</f>
        <v>8000</v>
      </c>
      <c r="G37" s="38" t="s">
        <v>56</v>
      </c>
      <c r="H37" s="23"/>
      <c r="I37" s="53"/>
      <c r="J37" s="53"/>
      <c r="K37" s="53"/>
      <c r="L37" s="25"/>
    </row>
    <row r="38" spans="1:12" ht="27">
      <c r="A38" s="31">
        <v>10</v>
      </c>
      <c r="B38" s="10" t="s">
        <v>119</v>
      </c>
      <c r="C38" s="28" t="s">
        <v>51</v>
      </c>
      <c r="D38" s="11" t="s">
        <v>39</v>
      </c>
      <c r="E38" s="43">
        <v>360</v>
      </c>
      <c r="F38" s="48">
        <f>2700*E38</f>
        <v>972000</v>
      </c>
      <c r="G38" s="38" t="s">
        <v>59</v>
      </c>
      <c r="H38" s="23"/>
      <c r="I38" s="53"/>
      <c r="J38" s="53"/>
      <c r="K38" s="53"/>
      <c r="L38" s="25"/>
    </row>
    <row r="39" spans="1:12" ht="14.25">
      <c r="A39" s="22">
        <v>11</v>
      </c>
      <c r="B39" s="10"/>
      <c r="C39" s="28" t="s">
        <v>54</v>
      </c>
      <c r="D39" s="11"/>
      <c r="E39" s="11"/>
      <c r="F39" s="18"/>
      <c r="G39" s="38"/>
      <c r="H39" s="23"/>
      <c r="I39" s="53"/>
      <c r="J39" s="53"/>
      <c r="K39" s="53"/>
      <c r="L39" s="25"/>
    </row>
    <row r="40" spans="1:12" ht="14.25">
      <c r="A40" s="31">
        <v>12</v>
      </c>
      <c r="B40" s="10"/>
      <c r="C40" s="28" t="s">
        <v>54</v>
      </c>
      <c r="D40" s="11"/>
      <c r="E40" s="11"/>
      <c r="F40" s="18"/>
      <c r="G40" s="38"/>
      <c r="H40" s="23"/>
      <c r="I40" s="53"/>
      <c r="J40" s="53"/>
      <c r="K40" s="53"/>
      <c r="L40" s="25"/>
    </row>
    <row r="41" spans="1:12" ht="14.25">
      <c r="A41" s="22">
        <v>13</v>
      </c>
      <c r="B41" s="10"/>
      <c r="C41" s="28" t="s">
        <v>54</v>
      </c>
      <c r="D41" s="11"/>
      <c r="E41" s="11"/>
      <c r="F41" s="18"/>
      <c r="G41" s="38"/>
      <c r="H41" s="23"/>
      <c r="I41" s="53"/>
      <c r="J41" s="53"/>
      <c r="K41" s="53"/>
      <c r="L41" s="25"/>
    </row>
    <row r="42" spans="1:12" ht="14.25">
      <c r="A42" s="12"/>
      <c r="B42" s="67" t="s">
        <v>15</v>
      </c>
      <c r="C42" s="67"/>
      <c r="D42" s="13" t="s">
        <v>28</v>
      </c>
      <c r="E42" s="13" t="s">
        <v>28</v>
      </c>
      <c r="F42" s="17">
        <f>SUM(F29:F41)</f>
        <v>1389026</v>
      </c>
      <c r="G42" s="13" t="s">
        <v>28</v>
      </c>
      <c r="H42" s="13" t="s">
        <v>28</v>
      </c>
      <c r="I42" s="53"/>
      <c r="J42" s="53"/>
      <c r="K42" s="53"/>
      <c r="L42" s="25"/>
    </row>
    <row r="43" spans="9:11" ht="8.25" customHeight="1">
      <c r="I43" s="52"/>
      <c r="J43" s="52"/>
      <c r="K43" s="52"/>
    </row>
    <row r="44" spans="1:11" ht="14.25">
      <c r="A44" s="66" t="s">
        <v>27</v>
      </c>
      <c r="B44" s="66"/>
      <c r="C44" s="66"/>
      <c r="D44" s="66"/>
      <c r="E44" s="66"/>
      <c r="F44" s="66"/>
      <c r="G44" s="66"/>
      <c r="H44" s="7"/>
      <c r="I44" s="54"/>
      <c r="J44" s="52"/>
      <c r="K44" s="52"/>
    </row>
    <row r="45" spans="9:11" ht="8.25" customHeight="1">
      <c r="I45" s="52"/>
      <c r="J45" s="52"/>
      <c r="K45" s="52"/>
    </row>
    <row r="46" spans="1:8" ht="27.75" customHeight="1">
      <c r="A46" s="6" t="s">
        <v>10</v>
      </c>
      <c r="B46" s="57" t="s">
        <v>11</v>
      </c>
      <c r="C46" s="58"/>
      <c r="D46" s="58"/>
      <c r="E46" s="58"/>
      <c r="F46" s="59"/>
      <c r="G46" s="6" t="s">
        <v>23</v>
      </c>
      <c r="H46" s="30"/>
    </row>
    <row r="47" spans="1:8" ht="15" customHeight="1">
      <c r="A47" s="6"/>
      <c r="B47" s="62" t="s">
        <v>50</v>
      </c>
      <c r="C47" s="63"/>
      <c r="D47" s="63"/>
      <c r="E47" s="63"/>
      <c r="F47" s="64"/>
      <c r="G47" s="6" t="s">
        <v>50</v>
      </c>
      <c r="H47" s="30"/>
    </row>
    <row r="48" ht="15.75" customHeight="1"/>
    <row r="49" spans="1:10" ht="15">
      <c r="A49" s="1" t="s">
        <v>16</v>
      </c>
      <c r="J49" s="26"/>
    </row>
  </sheetData>
  <mergeCells count="11">
    <mergeCell ref="B47:F47"/>
    <mergeCell ref="B21:E21"/>
    <mergeCell ref="B22:E22"/>
    <mergeCell ref="B23:E23"/>
    <mergeCell ref="A26:G26"/>
    <mergeCell ref="B42:C42"/>
    <mergeCell ref="A44:G44"/>
    <mergeCell ref="B46:F46"/>
    <mergeCell ref="A8:G8"/>
    <mergeCell ref="B17:E17"/>
    <mergeCell ref="B18:E18"/>
  </mergeCells>
  <printOptions/>
  <pageMargins left="0.3" right="0.2" top="0.41" bottom="0.17" header="0.21" footer="0.17"/>
  <pageSetup horizontalDpi="600" verticalDpi="600" orientation="landscape" paperSize="9" r:id="rId4"/>
  <legacyDrawing r:id="rId3"/>
  <oleObjects>
    <oleObject progId="CorelDRAW.Graphic.11" shapeId="568824" r:id="rId1"/>
    <oleObject progId="CorelDRAW.Graphic.11" shapeId="37610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54"/>
  <sheetViews>
    <sheetView workbookViewId="0" topLeftCell="E16">
      <selection activeCell="I54" sqref="I10:N54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5.281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73</v>
      </c>
      <c r="B8" s="60"/>
      <c r="C8" s="60"/>
      <c r="D8" s="60"/>
      <c r="E8" s="60"/>
      <c r="F8" s="60"/>
      <c r="G8" s="60"/>
    </row>
    <row r="9" ht="16.5" customHeight="1"/>
    <row r="10" spans="1:14" ht="14.25">
      <c r="A10" s="2">
        <v>1</v>
      </c>
      <c r="B10" s="2" t="s">
        <v>3</v>
      </c>
      <c r="C10" s="14"/>
      <c r="D10" s="14"/>
      <c r="E10" s="14"/>
      <c r="F10" s="16">
        <v>5074.08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4359.87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714.21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191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342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1981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3.81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109861.94099999998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231986.9376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341848.8786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227985.17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73245.81599999999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301230.98600000003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1.16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4.25">
      <c r="A29" s="22">
        <v>1</v>
      </c>
      <c r="B29" s="10" t="s">
        <v>174</v>
      </c>
      <c r="C29" s="28" t="s">
        <v>48</v>
      </c>
      <c r="D29" s="11" t="s">
        <v>39</v>
      </c>
      <c r="E29" s="40">
        <v>24</v>
      </c>
      <c r="F29" s="41">
        <f>750*E29</f>
        <v>18000</v>
      </c>
      <c r="G29" s="38" t="s">
        <v>56</v>
      </c>
      <c r="H29" s="23"/>
      <c r="I29" s="53"/>
      <c r="J29" s="53"/>
      <c r="K29" s="53"/>
      <c r="L29" s="53"/>
      <c r="M29" s="52"/>
      <c r="N29" s="52"/>
    </row>
    <row r="30" spans="1:14" ht="14.25">
      <c r="A30" s="22">
        <v>2</v>
      </c>
      <c r="B30" s="10" t="s">
        <v>175</v>
      </c>
      <c r="C30" s="28" t="s">
        <v>48</v>
      </c>
      <c r="D30" s="11" t="s">
        <v>39</v>
      </c>
      <c r="E30" s="40">
        <v>1</v>
      </c>
      <c r="F30" s="18">
        <f>6850*E30</f>
        <v>6850</v>
      </c>
      <c r="G30" s="38" t="s">
        <v>56</v>
      </c>
      <c r="H30" s="22" t="s">
        <v>176</v>
      </c>
      <c r="I30" s="53"/>
      <c r="J30" s="53"/>
      <c r="K30" s="53"/>
      <c r="L30" s="53"/>
      <c r="M30" s="52"/>
      <c r="N30" s="52"/>
    </row>
    <row r="31" spans="1:14" ht="15" customHeight="1">
      <c r="A31" s="22">
        <v>3</v>
      </c>
      <c r="B31" s="10" t="s">
        <v>177</v>
      </c>
      <c r="C31" s="28" t="s">
        <v>48</v>
      </c>
      <c r="D31" s="11" t="s">
        <v>39</v>
      </c>
      <c r="E31" s="43">
        <v>6</v>
      </c>
      <c r="F31" s="41">
        <f>1100*E31</f>
        <v>6600</v>
      </c>
      <c r="G31" s="42">
        <v>3</v>
      </c>
      <c r="H31" s="22"/>
      <c r="I31" s="53"/>
      <c r="J31" s="53"/>
      <c r="K31" s="53"/>
      <c r="L31" s="53"/>
      <c r="M31" s="52"/>
      <c r="N31" s="52"/>
    </row>
    <row r="32" spans="1:14" ht="14.25">
      <c r="A32" s="22">
        <v>4</v>
      </c>
      <c r="B32" s="10" t="s">
        <v>102</v>
      </c>
      <c r="C32" s="28" t="s">
        <v>48</v>
      </c>
      <c r="D32" s="11" t="s">
        <v>30</v>
      </c>
      <c r="E32" s="11">
        <v>20</v>
      </c>
      <c r="F32" s="41">
        <f>(1100*20)+(1200*0)</f>
        <v>22000</v>
      </c>
      <c r="G32" s="42">
        <v>3</v>
      </c>
      <c r="H32" s="22"/>
      <c r="I32" s="53"/>
      <c r="J32" s="53"/>
      <c r="K32" s="53"/>
      <c r="L32" s="53"/>
      <c r="M32" s="52"/>
      <c r="N32" s="52"/>
    </row>
    <row r="33" spans="1:14" ht="14.25">
      <c r="A33" s="22">
        <v>5</v>
      </c>
      <c r="B33" s="10" t="s">
        <v>133</v>
      </c>
      <c r="C33" s="28" t="s">
        <v>48</v>
      </c>
      <c r="D33" s="11" t="s">
        <v>30</v>
      </c>
      <c r="E33" s="11">
        <v>1</v>
      </c>
      <c r="F33" s="18">
        <f>16000*E33</f>
        <v>16000</v>
      </c>
      <c r="G33" s="38" t="s">
        <v>52</v>
      </c>
      <c r="H33" s="23"/>
      <c r="I33" s="53"/>
      <c r="J33" s="53"/>
      <c r="K33" s="53"/>
      <c r="L33" s="53"/>
      <c r="M33" s="52"/>
      <c r="N33" s="52"/>
    </row>
    <row r="34" spans="1:14" ht="14.25">
      <c r="A34" s="22">
        <v>6</v>
      </c>
      <c r="B34" s="10" t="s">
        <v>126</v>
      </c>
      <c r="C34" s="28" t="s">
        <v>48</v>
      </c>
      <c r="D34" s="11" t="s">
        <v>39</v>
      </c>
      <c r="E34" s="43" t="s">
        <v>179</v>
      </c>
      <c r="F34" s="18">
        <f>(860*30)+(260*170)</f>
        <v>70000</v>
      </c>
      <c r="G34" s="38" t="s">
        <v>52</v>
      </c>
      <c r="H34" s="23"/>
      <c r="I34" s="53"/>
      <c r="J34" s="53"/>
      <c r="K34" s="53"/>
      <c r="L34" s="53"/>
      <c r="M34" s="52"/>
      <c r="N34" s="52"/>
    </row>
    <row r="35" spans="1:14" ht="14.25">
      <c r="A35" s="22">
        <v>7</v>
      </c>
      <c r="B35" s="10" t="s">
        <v>57</v>
      </c>
      <c r="C35" s="28" t="s">
        <v>48</v>
      </c>
      <c r="D35" s="11" t="s">
        <v>49</v>
      </c>
      <c r="E35" s="40">
        <v>40</v>
      </c>
      <c r="F35" s="18">
        <f>450*E35</f>
        <v>18000</v>
      </c>
      <c r="G35" s="38" t="s">
        <v>58</v>
      </c>
      <c r="H35" s="23"/>
      <c r="I35" s="53"/>
      <c r="J35" s="53"/>
      <c r="K35" s="53"/>
      <c r="L35" s="53"/>
      <c r="M35" s="52"/>
      <c r="N35" s="52"/>
    </row>
    <row r="36" spans="1:14" ht="27">
      <c r="A36" s="22">
        <v>8</v>
      </c>
      <c r="B36" s="10" t="s">
        <v>105</v>
      </c>
      <c r="C36" s="28" t="s">
        <v>48</v>
      </c>
      <c r="D36" s="11" t="s">
        <v>104</v>
      </c>
      <c r="E36" s="43">
        <v>1</v>
      </c>
      <c r="F36" s="41">
        <f>5500*E36</f>
        <v>5500</v>
      </c>
      <c r="G36" s="38" t="s">
        <v>58</v>
      </c>
      <c r="H36" s="23"/>
      <c r="I36" s="53"/>
      <c r="J36" s="53"/>
      <c r="K36" s="53"/>
      <c r="L36" s="53"/>
      <c r="M36" s="52"/>
      <c r="N36" s="52"/>
    </row>
    <row r="37" spans="1:14" ht="27">
      <c r="A37" s="22">
        <v>9</v>
      </c>
      <c r="B37" s="10" t="s">
        <v>178</v>
      </c>
      <c r="C37" s="28" t="s">
        <v>51</v>
      </c>
      <c r="D37" s="11" t="s">
        <v>49</v>
      </c>
      <c r="E37" s="40">
        <v>30</v>
      </c>
      <c r="F37" s="41">
        <f>500*E37</f>
        <v>15000</v>
      </c>
      <c r="G37" s="38" t="s">
        <v>59</v>
      </c>
      <c r="H37" s="23"/>
      <c r="I37" s="53"/>
      <c r="J37" s="53"/>
      <c r="K37" s="53"/>
      <c r="L37" s="53"/>
      <c r="M37" s="52"/>
      <c r="N37" s="52"/>
    </row>
    <row r="38" spans="1:14" ht="14.25">
      <c r="A38" s="22">
        <v>10</v>
      </c>
      <c r="B38" s="10"/>
      <c r="C38" s="28" t="s">
        <v>54</v>
      </c>
      <c r="D38" s="11"/>
      <c r="E38" s="11"/>
      <c r="F38" s="18"/>
      <c r="G38" s="38"/>
      <c r="H38" s="23"/>
      <c r="I38" s="53"/>
      <c r="J38" s="53"/>
      <c r="K38" s="53"/>
      <c r="L38" s="53"/>
      <c r="M38" s="52"/>
      <c r="N38" s="52"/>
    </row>
    <row r="39" spans="1:14" ht="14.25">
      <c r="A39" s="22">
        <v>11</v>
      </c>
      <c r="B39" s="10"/>
      <c r="C39" s="28" t="s">
        <v>54</v>
      </c>
      <c r="D39" s="11"/>
      <c r="E39" s="11"/>
      <c r="F39" s="18"/>
      <c r="G39" s="38"/>
      <c r="H39" s="23"/>
      <c r="I39" s="53"/>
      <c r="J39" s="53"/>
      <c r="K39" s="53"/>
      <c r="L39" s="53"/>
      <c r="M39" s="52"/>
      <c r="N39" s="52"/>
    </row>
    <row r="40" spans="1:14" ht="14.25">
      <c r="A40" s="22">
        <v>12</v>
      </c>
      <c r="B40" s="10"/>
      <c r="C40" s="28" t="s">
        <v>54</v>
      </c>
      <c r="D40" s="11"/>
      <c r="E40" s="11"/>
      <c r="F40" s="18"/>
      <c r="G40" s="38"/>
      <c r="H40" s="23"/>
      <c r="I40" s="53"/>
      <c r="J40" s="53"/>
      <c r="K40" s="53"/>
      <c r="L40" s="53"/>
      <c r="M40" s="52"/>
      <c r="N40" s="52"/>
    </row>
    <row r="41" spans="1:14" ht="14.25">
      <c r="A41" s="12"/>
      <c r="B41" s="67" t="s">
        <v>15</v>
      </c>
      <c r="C41" s="67"/>
      <c r="D41" s="13" t="s">
        <v>28</v>
      </c>
      <c r="E41" s="13" t="s">
        <v>28</v>
      </c>
      <c r="F41" s="17">
        <f>SUM(F29:F40)</f>
        <v>177950</v>
      </c>
      <c r="G41" s="13" t="s">
        <v>28</v>
      </c>
      <c r="H41" s="13" t="s">
        <v>28</v>
      </c>
      <c r="I41" s="53"/>
      <c r="J41" s="53"/>
      <c r="K41" s="53"/>
      <c r="L41" s="53"/>
      <c r="M41" s="52"/>
      <c r="N41" s="52"/>
    </row>
    <row r="42" spans="9:14" ht="8.25" customHeight="1">
      <c r="I42" s="52"/>
      <c r="J42" s="52"/>
      <c r="K42" s="52"/>
      <c r="L42" s="52"/>
      <c r="M42" s="52"/>
      <c r="N42" s="52"/>
    </row>
    <row r="43" spans="1:14" ht="14.25">
      <c r="A43" s="66" t="s">
        <v>27</v>
      </c>
      <c r="B43" s="66"/>
      <c r="C43" s="66"/>
      <c r="D43" s="66"/>
      <c r="E43" s="66"/>
      <c r="F43" s="66"/>
      <c r="G43" s="66"/>
      <c r="H43" s="7"/>
      <c r="I43" s="54"/>
      <c r="J43" s="52"/>
      <c r="K43" s="52"/>
      <c r="L43" s="52"/>
      <c r="M43" s="52"/>
      <c r="N43" s="52"/>
    </row>
    <row r="44" spans="9:14" ht="8.25" customHeight="1">
      <c r="I44" s="52"/>
      <c r="J44" s="52"/>
      <c r="K44" s="52"/>
      <c r="L44" s="52"/>
      <c r="M44" s="52"/>
      <c r="N44" s="52"/>
    </row>
    <row r="45" spans="1:14" ht="27.75" customHeight="1">
      <c r="A45" s="6" t="s">
        <v>10</v>
      </c>
      <c r="B45" s="57" t="s">
        <v>11</v>
      </c>
      <c r="C45" s="58"/>
      <c r="D45" s="58"/>
      <c r="E45" s="58"/>
      <c r="F45" s="59"/>
      <c r="G45" s="6" t="s">
        <v>23</v>
      </c>
      <c r="H45" s="30"/>
      <c r="I45" s="52"/>
      <c r="J45" s="52"/>
      <c r="K45" s="52"/>
      <c r="L45" s="52"/>
      <c r="M45" s="52"/>
      <c r="N45" s="52"/>
    </row>
    <row r="46" spans="1:14" ht="30.75" customHeight="1">
      <c r="A46" s="11">
        <v>1</v>
      </c>
      <c r="B46" s="68" t="s">
        <v>64</v>
      </c>
      <c r="C46" s="69"/>
      <c r="D46" s="69" t="s">
        <v>41</v>
      </c>
      <c r="E46" s="69">
        <v>2500</v>
      </c>
      <c r="F46" s="70">
        <f>3000000+100000</f>
        <v>3100000</v>
      </c>
      <c r="G46" s="44" t="s">
        <v>52</v>
      </c>
      <c r="H46" s="30"/>
      <c r="I46" s="72"/>
      <c r="J46" s="72"/>
      <c r="K46" s="72"/>
      <c r="L46" s="72"/>
      <c r="M46" s="52"/>
      <c r="N46" s="52"/>
    </row>
    <row r="47" spans="9:14" ht="15.75" customHeight="1">
      <c r="I47" s="73"/>
      <c r="J47" s="74"/>
      <c r="K47" s="52"/>
      <c r="L47" s="52"/>
      <c r="M47" s="52"/>
      <c r="N47" s="52"/>
    </row>
    <row r="48" spans="1:14" ht="15">
      <c r="A48" s="1" t="s">
        <v>16</v>
      </c>
      <c r="I48" s="75"/>
      <c r="J48" s="74"/>
      <c r="K48" s="52"/>
      <c r="L48" s="52"/>
      <c r="M48" s="52"/>
      <c r="N48" s="52"/>
    </row>
    <row r="49" spans="9:14" ht="14.25">
      <c r="I49" s="76"/>
      <c r="J49" s="77"/>
      <c r="K49" s="52"/>
      <c r="L49" s="52"/>
      <c r="M49" s="52"/>
      <c r="N49" s="52"/>
    </row>
    <row r="50" spans="9:14" ht="14.25">
      <c r="I50" s="78"/>
      <c r="J50" s="77"/>
      <c r="K50" s="52"/>
      <c r="L50" s="52"/>
      <c r="M50" s="52"/>
      <c r="N50" s="52"/>
    </row>
    <row r="51" spans="9:14" ht="14.25">
      <c r="I51" s="78"/>
      <c r="J51" s="77"/>
      <c r="K51" s="52"/>
      <c r="L51" s="52"/>
      <c r="M51" s="52"/>
      <c r="N51" s="52"/>
    </row>
    <row r="52" spans="9:14" ht="14.25">
      <c r="I52" s="73"/>
      <c r="J52" s="74"/>
      <c r="K52" s="52"/>
      <c r="L52" s="52"/>
      <c r="M52" s="52"/>
      <c r="N52" s="52"/>
    </row>
    <row r="53" spans="9:14" ht="14.25">
      <c r="I53" s="79"/>
      <c r="J53" s="79"/>
      <c r="K53" s="52"/>
      <c r="L53" s="52"/>
      <c r="M53" s="52"/>
      <c r="N53" s="52"/>
    </row>
    <row r="54" spans="9:14" ht="14.25">
      <c r="I54" s="52"/>
      <c r="J54" s="52"/>
      <c r="K54" s="52"/>
      <c r="L54" s="52"/>
      <c r="M54" s="52"/>
      <c r="N54" s="52"/>
    </row>
  </sheetData>
  <mergeCells count="12">
    <mergeCell ref="A26:G26"/>
    <mergeCell ref="B41:C41"/>
    <mergeCell ref="I53:J53"/>
    <mergeCell ref="A8:G8"/>
    <mergeCell ref="B17:E17"/>
    <mergeCell ref="B18:E18"/>
    <mergeCell ref="B21:E21"/>
    <mergeCell ref="A43:G43"/>
    <mergeCell ref="B45:F45"/>
    <mergeCell ref="B46:F46"/>
    <mergeCell ref="B22:E22"/>
    <mergeCell ref="B23:E23"/>
  </mergeCells>
  <printOptions/>
  <pageMargins left="0.32" right="0.17" top="0.35" bottom="0.17" header="0.16" footer="0.17"/>
  <pageSetup horizontalDpi="600" verticalDpi="600" orientation="landscape" paperSize="9" r:id="rId4"/>
  <legacyDrawing r:id="rId3"/>
  <oleObjects>
    <oleObject progId="CorelDRAW.Graphic.11" shapeId="179138" r:id="rId1"/>
    <oleObject progId="CorelDRAW.Graphic.11" shapeId="179139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F1">
      <selection activeCell="I9" sqref="I9:P43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74</v>
      </c>
      <c r="B8" s="60"/>
      <c r="C8" s="60"/>
      <c r="D8" s="60"/>
      <c r="E8" s="60"/>
      <c r="F8" s="60"/>
      <c r="G8" s="60"/>
    </row>
    <row r="9" spans="9:16" ht="16.5" customHeight="1">
      <c r="I9" s="52"/>
      <c r="J9" s="52"/>
      <c r="K9" s="52"/>
      <c r="L9" s="52"/>
      <c r="M9" s="52"/>
      <c r="N9" s="52"/>
      <c r="O9" s="52"/>
      <c r="P9" s="52"/>
    </row>
    <row r="10" spans="1:16" ht="14.25">
      <c r="A10" s="2">
        <v>1</v>
      </c>
      <c r="B10" s="2" t="s">
        <v>3</v>
      </c>
      <c r="C10" s="14"/>
      <c r="D10" s="14"/>
      <c r="E10" s="14"/>
      <c r="F10" s="16">
        <v>8985.2</v>
      </c>
      <c r="G10" s="2" t="s">
        <v>29</v>
      </c>
      <c r="H10" s="2"/>
      <c r="I10" s="51"/>
      <c r="J10" s="52"/>
      <c r="K10" s="52"/>
      <c r="L10" s="52"/>
      <c r="M10" s="52"/>
      <c r="N10" s="52"/>
      <c r="O10" s="52"/>
      <c r="P10" s="52"/>
    </row>
    <row r="11" spans="1:16" ht="14.25">
      <c r="A11" s="2">
        <v>2</v>
      </c>
      <c r="B11" s="2" t="s">
        <v>4</v>
      </c>
      <c r="C11" s="14"/>
      <c r="D11" s="14"/>
      <c r="E11" s="14"/>
      <c r="F11" s="16">
        <v>8477.6</v>
      </c>
      <c r="G11" s="2" t="s">
        <v>29</v>
      </c>
      <c r="H11" s="2"/>
      <c r="I11" s="51"/>
      <c r="J11" s="52"/>
      <c r="K11" s="52"/>
      <c r="L11" s="52"/>
      <c r="M11" s="52"/>
      <c r="N11" s="52"/>
      <c r="O11" s="52"/>
      <c r="P11" s="52"/>
    </row>
    <row r="12" spans="1:16" ht="14.25">
      <c r="A12" s="2">
        <v>3</v>
      </c>
      <c r="B12" s="2" t="s">
        <v>5</v>
      </c>
      <c r="C12" s="14"/>
      <c r="D12" s="14"/>
      <c r="E12" s="14"/>
      <c r="F12" s="16">
        <f>F10-F11</f>
        <v>507.60000000000036</v>
      </c>
      <c r="G12" s="2" t="s">
        <v>29</v>
      </c>
      <c r="H12" s="2"/>
      <c r="I12" s="51"/>
      <c r="J12" s="52"/>
      <c r="K12" s="52"/>
      <c r="L12" s="52"/>
      <c r="M12" s="52"/>
      <c r="N12" s="52"/>
      <c r="O12" s="52"/>
      <c r="P12" s="52"/>
    </row>
    <row r="13" spans="1:16" ht="15" customHeight="1">
      <c r="A13" s="2">
        <v>4</v>
      </c>
      <c r="B13" s="2" t="s">
        <v>6</v>
      </c>
      <c r="C13" s="14"/>
      <c r="D13" s="14"/>
      <c r="E13" s="14"/>
      <c r="F13" s="34">
        <v>162</v>
      </c>
      <c r="G13" s="2" t="s">
        <v>30</v>
      </c>
      <c r="H13" s="2"/>
      <c r="I13" s="51"/>
      <c r="J13" s="52"/>
      <c r="K13" s="52"/>
      <c r="L13" s="52"/>
      <c r="M13" s="52"/>
      <c r="N13" s="52"/>
      <c r="O13" s="52"/>
      <c r="P13" s="52"/>
    </row>
    <row r="14" spans="1:16" ht="14.25" customHeight="1">
      <c r="A14" s="2">
        <v>5</v>
      </c>
      <c r="B14" s="2" t="s">
        <v>22</v>
      </c>
      <c r="C14" s="14"/>
      <c r="D14" s="14"/>
      <c r="E14" s="14"/>
      <c r="F14" s="15">
        <v>426</v>
      </c>
      <c r="G14" s="2" t="s">
        <v>31</v>
      </c>
      <c r="H14" s="2"/>
      <c r="I14" s="51"/>
      <c r="J14" s="52"/>
      <c r="K14" s="52"/>
      <c r="L14" s="52"/>
      <c r="M14" s="52"/>
      <c r="N14" s="52"/>
      <c r="O14" s="52"/>
      <c r="P14" s="52"/>
    </row>
    <row r="15" spans="1:16" ht="14.25">
      <c r="A15" s="19">
        <v>6</v>
      </c>
      <c r="B15" s="19" t="s">
        <v>7</v>
      </c>
      <c r="C15" s="20"/>
      <c r="D15" s="20"/>
      <c r="E15" s="20"/>
      <c r="F15" s="33">
        <v>1977</v>
      </c>
      <c r="G15" s="19" t="s">
        <v>32</v>
      </c>
      <c r="H15" s="2"/>
      <c r="I15" s="51"/>
      <c r="J15" s="52"/>
      <c r="K15" s="52"/>
      <c r="L15" s="52"/>
      <c r="M15" s="52"/>
      <c r="N15" s="52"/>
      <c r="O15" s="52"/>
      <c r="P15" s="52"/>
    </row>
    <row r="16" spans="1:16" ht="14.25">
      <c r="A16" s="2">
        <v>7</v>
      </c>
      <c r="B16" s="2" t="s">
        <v>8</v>
      </c>
      <c r="C16" s="14"/>
      <c r="D16" s="14"/>
      <c r="E16" s="14"/>
      <c r="F16" s="16">
        <v>3.81</v>
      </c>
      <c r="G16" s="2" t="s">
        <v>33</v>
      </c>
      <c r="H16" s="2"/>
      <c r="I16" s="51"/>
      <c r="J16" s="52"/>
      <c r="K16" s="52"/>
      <c r="L16" s="52"/>
      <c r="M16" s="52"/>
      <c r="N16" s="52"/>
      <c r="O16" s="52"/>
      <c r="P16" s="52"/>
    </row>
    <row r="17" spans="1:16" ht="14.25">
      <c r="A17" s="2">
        <v>8</v>
      </c>
      <c r="B17" s="61" t="s">
        <v>37</v>
      </c>
      <c r="C17" s="61"/>
      <c r="D17" s="61"/>
      <c r="E17" s="61"/>
      <c r="F17" s="37">
        <v>420399.05</v>
      </c>
      <c r="G17" s="2" t="s">
        <v>34</v>
      </c>
      <c r="H17" s="2"/>
      <c r="I17" s="51"/>
      <c r="J17" s="52"/>
      <c r="K17" s="52"/>
      <c r="L17" s="52"/>
      <c r="M17" s="52"/>
      <c r="N17" s="52"/>
      <c r="O17" s="52"/>
      <c r="P17" s="52"/>
    </row>
    <row r="18" spans="1:16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410803.34400000004</v>
      </c>
      <c r="G18" s="2" t="s">
        <v>34</v>
      </c>
      <c r="H18" s="2"/>
      <c r="I18" s="51"/>
      <c r="J18" s="52"/>
      <c r="K18" s="52"/>
      <c r="L18" s="52"/>
      <c r="M18" s="52"/>
      <c r="N18" s="52"/>
      <c r="O18" s="52"/>
      <c r="P18" s="52"/>
    </row>
    <row r="19" spans="1:16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831202.3940000001</v>
      </c>
      <c r="G19" s="19" t="s">
        <v>34</v>
      </c>
      <c r="H19" s="2"/>
      <c r="I19" s="51"/>
      <c r="J19" s="52"/>
      <c r="K19" s="52"/>
      <c r="L19" s="52"/>
      <c r="M19" s="52"/>
      <c r="N19" s="52"/>
      <c r="O19" s="52"/>
      <c r="P19" s="52"/>
    </row>
    <row r="20" spans="1:16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  <c r="O20" s="52"/>
      <c r="P20" s="52"/>
    </row>
    <row r="21" spans="1:16" ht="14.25">
      <c r="A21" s="2">
        <v>12</v>
      </c>
      <c r="B21" s="61" t="s">
        <v>38</v>
      </c>
      <c r="C21" s="61"/>
      <c r="D21" s="61"/>
      <c r="E21" s="61"/>
      <c r="F21" s="37">
        <v>612304.06</v>
      </c>
      <c r="G21" s="2" t="s">
        <v>34</v>
      </c>
      <c r="H21" s="2"/>
      <c r="I21" s="51"/>
      <c r="J21" s="52"/>
      <c r="K21" s="52"/>
      <c r="L21" s="52"/>
      <c r="M21" s="52"/>
      <c r="N21" s="52"/>
      <c r="O21" s="52"/>
      <c r="P21" s="52"/>
    </row>
    <row r="22" spans="1:16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142423.68</v>
      </c>
      <c r="G22" s="2" t="s">
        <v>34</v>
      </c>
      <c r="H22" s="2"/>
      <c r="I22" s="51"/>
      <c r="J22" s="52"/>
      <c r="K22" s="52"/>
      <c r="L22" s="52"/>
      <c r="M22" s="52"/>
      <c r="N22" s="52"/>
      <c r="O22" s="52"/>
      <c r="P22" s="52"/>
    </row>
    <row r="23" spans="1:16" ht="15" customHeight="1">
      <c r="A23" s="19">
        <v>14</v>
      </c>
      <c r="B23" s="65" t="s">
        <v>36</v>
      </c>
      <c r="C23" s="65"/>
      <c r="D23" s="65"/>
      <c r="E23" s="65"/>
      <c r="F23" s="36">
        <f>F21+F22</f>
        <v>754727.74</v>
      </c>
      <c r="G23" s="19" t="s">
        <v>34</v>
      </c>
      <c r="H23" s="2"/>
      <c r="I23" s="51"/>
      <c r="J23" s="52"/>
      <c r="K23" s="52"/>
      <c r="L23" s="52"/>
      <c r="M23" s="52"/>
      <c r="N23" s="52"/>
      <c r="O23" s="52"/>
      <c r="P23" s="52"/>
    </row>
    <row r="24" spans="1:16" ht="15" customHeight="1">
      <c r="A24" s="2">
        <v>15</v>
      </c>
      <c r="B24" s="27" t="s">
        <v>44</v>
      </c>
      <c r="C24" s="27"/>
      <c r="D24" s="27"/>
      <c r="E24" s="27"/>
      <c r="F24" s="39">
        <v>3.59</v>
      </c>
      <c r="G24" s="2" t="s">
        <v>45</v>
      </c>
      <c r="H24" s="2"/>
      <c r="I24" s="51"/>
      <c r="J24" s="52"/>
      <c r="K24" s="52"/>
      <c r="L24" s="52"/>
      <c r="M24" s="52"/>
      <c r="N24" s="52"/>
      <c r="O24" s="52"/>
      <c r="P24" s="52"/>
    </row>
    <row r="25" spans="9:16" ht="7.5" customHeight="1">
      <c r="I25" s="52"/>
      <c r="J25" s="52"/>
      <c r="K25" s="52"/>
      <c r="L25" s="52"/>
      <c r="M25" s="52"/>
      <c r="N25" s="52"/>
      <c r="O25" s="52"/>
      <c r="P25" s="52"/>
    </row>
    <row r="26" spans="1:16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  <c r="O26" s="52"/>
      <c r="P26" s="52"/>
    </row>
    <row r="27" spans="9:16" ht="9.75" customHeight="1">
      <c r="I27" s="52"/>
      <c r="J27" s="52"/>
      <c r="K27" s="52"/>
      <c r="L27" s="52"/>
      <c r="M27" s="52"/>
      <c r="N27" s="52"/>
      <c r="O27" s="52"/>
      <c r="P27" s="52"/>
    </row>
    <row r="28" spans="1:16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  <c r="O28" s="52"/>
      <c r="P28" s="52"/>
    </row>
    <row r="29" spans="1:16" ht="29.25" customHeight="1">
      <c r="A29" s="22">
        <v>1</v>
      </c>
      <c r="B29" s="10" t="s">
        <v>199</v>
      </c>
      <c r="C29" s="28" t="s">
        <v>48</v>
      </c>
      <c r="D29" s="40" t="s">
        <v>198</v>
      </c>
      <c r="E29" s="11" t="s">
        <v>200</v>
      </c>
      <c r="F29" s="41">
        <f>(745*178)+(515*70)</f>
        <v>168660</v>
      </c>
      <c r="G29" s="38" t="s">
        <v>59</v>
      </c>
      <c r="H29" s="23"/>
      <c r="I29" s="52"/>
      <c r="J29" s="52"/>
      <c r="K29" s="52"/>
      <c r="L29" s="52"/>
      <c r="M29" s="52"/>
      <c r="N29" s="52"/>
      <c r="O29" s="52"/>
      <c r="P29" s="52"/>
    </row>
    <row r="30" spans="1:16" ht="15" customHeight="1">
      <c r="A30" s="22">
        <v>2</v>
      </c>
      <c r="B30" s="10" t="s">
        <v>201</v>
      </c>
      <c r="C30" s="28" t="s">
        <v>48</v>
      </c>
      <c r="D30" s="11" t="s">
        <v>39</v>
      </c>
      <c r="E30" s="11">
        <f>21.66*3</f>
        <v>64.98</v>
      </c>
      <c r="F30" s="41">
        <f>860*E30</f>
        <v>55882.8</v>
      </c>
      <c r="G30" s="38" t="s">
        <v>59</v>
      </c>
      <c r="H30" s="23" t="s">
        <v>202</v>
      </c>
      <c r="I30" s="52"/>
      <c r="J30" s="52"/>
      <c r="K30" s="52"/>
      <c r="L30" s="52"/>
      <c r="M30" s="52"/>
      <c r="N30" s="52"/>
      <c r="O30" s="52"/>
      <c r="P30" s="52"/>
    </row>
    <row r="31" spans="1:16" ht="27">
      <c r="A31" s="22">
        <v>3</v>
      </c>
      <c r="B31" s="10" t="s">
        <v>181</v>
      </c>
      <c r="C31" s="28" t="s">
        <v>48</v>
      </c>
      <c r="D31" s="11" t="s">
        <v>30</v>
      </c>
      <c r="E31" s="29">
        <f>36+4</f>
        <v>40</v>
      </c>
      <c r="F31" s="41">
        <f>(700*36)+(4*1500)</f>
        <v>31200</v>
      </c>
      <c r="G31" s="38" t="s">
        <v>58</v>
      </c>
      <c r="H31" s="23"/>
      <c r="I31" s="53"/>
      <c r="J31" s="53"/>
      <c r="K31" s="53"/>
      <c r="L31" s="53"/>
      <c r="M31" s="52"/>
      <c r="N31" s="52"/>
      <c r="O31" s="52"/>
      <c r="P31" s="52"/>
    </row>
    <row r="32" spans="1:16" ht="33.75">
      <c r="A32" s="22">
        <v>4</v>
      </c>
      <c r="B32" s="10" t="s">
        <v>180</v>
      </c>
      <c r="C32" s="28" t="s">
        <v>204</v>
      </c>
      <c r="D32" s="11" t="s">
        <v>30</v>
      </c>
      <c r="E32" s="29">
        <v>1</v>
      </c>
      <c r="F32" s="41">
        <v>30000</v>
      </c>
      <c r="G32" s="38" t="s">
        <v>56</v>
      </c>
      <c r="H32" s="23"/>
      <c r="I32" s="53"/>
      <c r="J32" s="53"/>
      <c r="K32" s="53"/>
      <c r="L32" s="53"/>
      <c r="M32" s="52"/>
      <c r="N32" s="52"/>
      <c r="O32" s="52"/>
      <c r="P32" s="52"/>
    </row>
    <row r="33" spans="1:16" ht="14.25">
      <c r="A33" s="22">
        <v>5</v>
      </c>
      <c r="B33" s="10"/>
      <c r="C33" s="28" t="s">
        <v>54</v>
      </c>
      <c r="D33" s="11"/>
      <c r="E33" s="11"/>
      <c r="F33" s="18"/>
      <c r="G33" s="38"/>
      <c r="H33" s="23"/>
      <c r="I33" s="53"/>
      <c r="J33" s="53"/>
      <c r="K33" s="53"/>
      <c r="L33" s="53"/>
      <c r="M33" s="52"/>
      <c r="N33" s="52"/>
      <c r="O33" s="52"/>
      <c r="P33" s="52"/>
    </row>
    <row r="34" spans="1:16" ht="14.25">
      <c r="A34" s="22">
        <v>6</v>
      </c>
      <c r="B34" s="10"/>
      <c r="C34" s="28" t="s">
        <v>54</v>
      </c>
      <c r="D34" s="11"/>
      <c r="E34" s="11"/>
      <c r="F34" s="18"/>
      <c r="G34" s="38"/>
      <c r="H34" s="23"/>
      <c r="I34" s="53"/>
      <c r="J34" s="53"/>
      <c r="K34" s="53"/>
      <c r="L34" s="53"/>
      <c r="M34" s="52"/>
      <c r="N34" s="52"/>
      <c r="O34" s="52"/>
      <c r="P34" s="52"/>
    </row>
    <row r="35" spans="1:16" ht="14.25">
      <c r="A35" s="22">
        <v>7</v>
      </c>
      <c r="B35" s="10"/>
      <c r="C35" s="28" t="s">
        <v>54</v>
      </c>
      <c r="D35" s="11"/>
      <c r="E35" s="11"/>
      <c r="F35" s="18"/>
      <c r="G35" s="38"/>
      <c r="H35" s="23"/>
      <c r="I35" s="53"/>
      <c r="J35" s="53"/>
      <c r="K35" s="53"/>
      <c r="L35" s="53"/>
      <c r="M35" s="52"/>
      <c r="N35" s="52"/>
      <c r="O35" s="52"/>
      <c r="P35" s="52"/>
    </row>
    <row r="36" spans="1:16" ht="14.25">
      <c r="A36" s="12"/>
      <c r="B36" s="67" t="s">
        <v>15</v>
      </c>
      <c r="C36" s="67"/>
      <c r="D36" s="13" t="s">
        <v>28</v>
      </c>
      <c r="E36" s="13" t="s">
        <v>28</v>
      </c>
      <c r="F36" s="17">
        <f>SUM(F29:F35)</f>
        <v>285742.8</v>
      </c>
      <c r="G36" s="13" t="s">
        <v>28</v>
      </c>
      <c r="H36" s="13" t="s">
        <v>28</v>
      </c>
      <c r="I36" s="53"/>
      <c r="J36" s="53"/>
      <c r="K36" s="53"/>
      <c r="L36" s="53"/>
      <c r="M36" s="52"/>
      <c r="N36" s="52"/>
      <c r="O36" s="52"/>
      <c r="P36" s="52"/>
    </row>
    <row r="37" spans="9:16" ht="8.25" customHeight="1">
      <c r="I37" s="52"/>
      <c r="J37" s="52"/>
      <c r="K37" s="52"/>
      <c r="L37" s="52"/>
      <c r="M37" s="52"/>
      <c r="N37" s="52"/>
      <c r="O37" s="52"/>
      <c r="P37" s="52"/>
    </row>
    <row r="38" spans="1:16" ht="14.25">
      <c r="A38" s="66" t="s">
        <v>27</v>
      </c>
      <c r="B38" s="66"/>
      <c r="C38" s="66"/>
      <c r="D38" s="66"/>
      <c r="E38" s="66"/>
      <c r="F38" s="66"/>
      <c r="G38" s="66"/>
      <c r="H38" s="7"/>
      <c r="I38" s="54"/>
      <c r="J38" s="52"/>
      <c r="K38" s="52"/>
      <c r="L38" s="52"/>
      <c r="M38" s="52"/>
      <c r="N38" s="52"/>
      <c r="O38" s="52"/>
      <c r="P38" s="52"/>
    </row>
    <row r="39" spans="9:16" ht="8.25" customHeight="1">
      <c r="I39" s="52"/>
      <c r="J39" s="52"/>
      <c r="K39" s="52"/>
      <c r="L39" s="52"/>
      <c r="M39" s="52"/>
      <c r="N39" s="52"/>
      <c r="O39" s="52"/>
      <c r="P39" s="52"/>
    </row>
    <row r="40" spans="1:16" ht="27.75" customHeight="1">
      <c r="A40" s="6" t="s">
        <v>10</v>
      </c>
      <c r="B40" s="57" t="s">
        <v>11</v>
      </c>
      <c r="C40" s="58"/>
      <c r="D40" s="58"/>
      <c r="E40" s="58"/>
      <c r="F40" s="59"/>
      <c r="G40" s="6" t="s">
        <v>23</v>
      </c>
      <c r="H40" s="30"/>
      <c r="I40" s="52"/>
      <c r="J40" s="52"/>
      <c r="K40" s="52"/>
      <c r="L40" s="52"/>
      <c r="M40" s="52"/>
      <c r="N40" s="52"/>
      <c r="O40" s="52"/>
      <c r="P40" s="52"/>
    </row>
    <row r="41" spans="1:16" ht="15" customHeight="1">
      <c r="A41" s="6"/>
      <c r="B41" s="62" t="s">
        <v>50</v>
      </c>
      <c r="C41" s="63"/>
      <c r="D41" s="63"/>
      <c r="E41" s="63"/>
      <c r="F41" s="64"/>
      <c r="G41" s="6" t="s">
        <v>50</v>
      </c>
      <c r="H41" s="30"/>
      <c r="I41" s="52"/>
      <c r="J41" s="52"/>
      <c r="K41" s="52"/>
      <c r="L41" s="52"/>
      <c r="M41" s="52"/>
      <c r="N41" s="52"/>
      <c r="O41" s="52"/>
      <c r="P41" s="52"/>
    </row>
    <row r="42" spans="9:16" ht="15.75" customHeight="1">
      <c r="I42" s="52"/>
      <c r="J42" s="52"/>
      <c r="K42" s="52"/>
      <c r="L42" s="52"/>
      <c r="M42" s="52"/>
      <c r="N42" s="52"/>
      <c r="O42" s="52"/>
      <c r="P42" s="52"/>
    </row>
    <row r="43" spans="1:16" ht="15">
      <c r="A43" s="1" t="s">
        <v>16</v>
      </c>
      <c r="I43" s="52"/>
      <c r="J43" s="80"/>
      <c r="K43" s="52"/>
      <c r="L43" s="52"/>
      <c r="M43" s="52"/>
      <c r="N43" s="52"/>
      <c r="O43" s="52"/>
      <c r="P43" s="52"/>
    </row>
  </sheetData>
  <mergeCells count="11">
    <mergeCell ref="A38:G38"/>
    <mergeCell ref="B40:F40"/>
    <mergeCell ref="B41:F41"/>
    <mergeCell ref="B22:E22"/>
    <mergeCell ref="B23:E23"/>
    <mergeCell ref="A26:G26"/>
    <mergeCell ref="B36:C36"/>
    <mergeCell ref="A8:G8"/>
    <mergeCell ref="B17:E17"/>
    <mergeCell ref="B18:E18"/>
    <mergeCell ref="B21:E21"/>
  </mergeCells>
  <printOptions/>
  <pageMargins left="0.38" right="0.17" top="0.51" bottom="0.54" header="0.16" footer="0.17"/>
  <pageSetup horizontalDpi="600" verticalDpi="600" orientation="landscape" paperSize="9" r:id="rId4"/>
  <legacyDrawing r:id="rId3"/>
  <oleObjects>
    <oleObject progId="CorelDRAW.Graphic.11" shapeId="179514" r:id="rId1"/>
    <oleObject progId="CorelDRAW.Graphic.11" shapeId="17951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workbookViewId="0" topLeftCell="C1">
      <selection activeCell="F52" sqref="F52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7.140625" style="3" customWidth="1"/>
    <col min="9" max="9" width="14.7109375" style="3" customWidth="1"/>
    <col min="10" max="10" width="13.421875" style="3" bestFit="1" customWidth="1"/>
    <col min="11" max="11" width="13.8515625" style="3" customWidth="1"/>
    <col min="12" max="13" width="14.57421875" style="3" customWidth="1"/>
    <col min="14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75</v>
      </c>
      <c r="B8" s="60"/>
      <c r="C8" s="60"/>
      <c r="D8" s="60"/>
      <c r="E8" s="60"/>
      <c r="F8" s="60"/>
      <c r="G8" s="60"/>
    </row>
    <row r="9" ht="16.5" customHeight="1"/>
    <row r="10" spans="1:14" ht="14.25">
      <c r="A10" s="2">
        <v>1</v>
      </c>
      <c r="B10" s="2" t="s">
        <v>3</v>
      </c>
      <c r="C10" s="14"/>
      <c r="D10" s="14"/>
      <c r="E10" s="14"/>
      <c r="F10" s="16">
        <v>12269.8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11053.86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1215.9399999999987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220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573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1991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3.81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533043.6229999999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560975.2559999999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1094018.8789999997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501047.67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185704.848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686752.5179999999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4.86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4.25">
      <c r="A29" s="22">
        <v>1</v>
      </c>
      <c r="B29" s="10" t="s">
        <v>106</v>
      </c>
      <c r="C29" s="28" t="s">
        <v>48</v>
      </c>
      <c r="D29" s="11" t="s">
        <v>39</v>
      </c>
      <c r="E29" s="40">
        <v>5</v>
      </c>
      <c r="F29" s="18">
        <f>1465*E29</f>
        <v>7325</v>
      </c>
      <c r="G29" s="38" t="s">
        <v>56</v>
      </c>
      <c r="H29" s="23"/>
      <c r="I29" s="53"/>
      <c r="J29" s="53"/>
      <c r="K29" s="53"/>
      <c r="L29" s="53"/>
      <c r="M29" s="52"/>
      <c r="N29" s="52"/>
    </row>
    <row r="30" spans="1:14" ht="14.25">
      <c r="A30" s="22">
        <v>2</v>
      </c>
      <c r="B30" s="10" t="s">
        <v>174</v>
      </c>
      <c r="C30" s="28" t="s">
        <v>48</v>
      </c>
      <c r="D30" s="11" t="s">
        <v>39</v>
      </c>
      <c r="E30" s="40">
        <v>40</v>
      </c>
      <c r="F30" s="41">
        <f>750*E30</f>
        <v>30000</v>
      </c>
      <c r="G30" s="38" t="s">
        <v>56</v>
      </c>
      <c r="H30" s="22"/>
      <c r="I30" s="53"/>
      <c r="J30" s="53"/>
      <c r="K30" s="53"/>
      <c r="L30" s="53"/>
      <c r="M30" s="52"/>
      <c r="N30" s="52"/>
    </row>
    <row r="31" spans="1:14" ht="14.25">
      <c r="A31" s="22">
        <v>3</v>
      </c>
      <c r="B31" s="10" t="s">
        <v>182</v>
      </c>
      <c r="C31" s="28" t="s">
        <v>48</v>
      </c>
      <c r="D31" s="11" t="s">
        <v>39</v>
      </c>
      <c r="E31" s="40">
        <v>0.63</v>
      </c>
      <c r="F31" s="18">
        <f>6850*E31</f>
        <v>4315.5</v>
      </c>
      <c r="G31" s="38" t="s">
        <v>56</v>
      </c>
      <c r="H31" s="22" t="s">
        <v>176</v>
      </c>
      <c r="I31" s="53"/>
      <c r="J31" s="53"/>
      <c r="K31" s="53"/>
      <c r="L31" s="53"/>
      <c r="M31" s="52"/>
      <c r="N31" s="52"/>
    </row>
    <row r="32" spans="1:14" ht="14.25">
      <c r="A32" s="22">
        <v>4</v>
      </c>
      <c r="B32" s="10" t="s">
        <v>103</v>
      </c>
      <c r="C32" s="28" t="s">
        <v>48</v>
      </c>
      <c r="D32" s="11" t="s">
        <v>104</v>
      </c>
      <c r="E32" s="43">
        <v>2</v>
      </c>
      <c r="F32" s="41">
        <f>5500*E32</f>
        <v>11000</v>
      </c>
      <c r="G32" s="38" t="s">
        <v>56</v>
      </c>
      <c r="H32" s="22"/>
      <c r="I32" s="53"/>
      <c r="J32" s="53"/>
      <c r="K32" s="53"/>
      <c r="L32" s="53"/>
      <c r="M32" s="52"/>
      <c r="N32" s="52"/>
    </row>
    <row r="33" spans="1:14" ht="14.25">
      <c r="A33" s="22">
        <v>5</v>
      </c>
      <c r="B33" s="10" t="s">
        <v>186</v>
      </c>
      <c r="C33" s="28" t="s">
        <v>48</v>
      </c>
      <c r="D33" s="11" t="s">
        <v>60</v>
      </c>
      <c r="E33" s="40">
        <v>22.6</v>
      </c>
      <c r="F33" s="18">
        <f>381*E33</f>
        <v>8610.6</v>
      </c>
      <c r="G33" s="38" t="s">
        <v>59</v>
      </c>
      <c r="H33" s="22"/>
      <c r="I33" s="53"/>
      <c r="J33" s="53"/>
      <c r="K33" s="53"/>
      <c r="L33" s="53"/>
      <c r="M33" s="52"/>
      <c r="N33" s="52"/>
    </row>
    <row r="34" spans="1:14" ht="29.25" customHeight="1">
      <c r="A34" s="22">
        <v>6</v>
      </c>
      <c r="B34" s="45" t="s">
        <v>183</v>
      </c>
      <c r="C34" s="49" t="s">
        <v>48</v>
      </c>
      <c r="D34" s="40" t="s">
        <v>60</v>
      </c>
      <c r="E34" s="40">
        <v>210</v>
      </c>
      <c r="F34" s="41">
        <f>(800*E34)+(1500*81)</f>
        <v>289500</v>
      </c>
      <c r="G34" s="42">
        <v>3</v>
      </c>
      <c r="H34" s="42" t="s">
        <v>203</v>
      </c>
      <c r="I34" s="53"/>
      <c r="J34" s="53"/>
      <c r="K34" s="53"/>
      <c r="L34" s="53"/>
      <c r="M34" s="52"/>
      <c r="N34" s="52"/>
    </row>
    <row r="35" spans="1:14" ht="14.25">
      <c r="A35" s="22">
        <v>7</v>
      </c>
      <c r="B35" s="45" t="s">
        <v>102</v>
      </c>
      <c r="C35" s="49" t="s">
        <v>48</v>
      </c>
      <c r="D35" s="40" t="s">
        <v>30</v>
      </c>
      <c r="E35" s="40">
        <f>3+6</f>
        <v>9</v>
      </c>
      <c r="F35" s="41">
        <f>(1100*3)+(1200*6)</f>
        <v>10500</v>
      </c>
      <c r="G35" s="42">
        <v>3</v>
      </c>
      <c r="H35" s="22"/>
      <c r="I35" s="53"/>
      <c r="J35" s="53"/>
      <c r="K35" s="53"/>
      <c r="L35" s="53"/>
      <c r="M35" s="52"/>
      <c r="N35" s="52"/>
    </row>
    <row r="36" spans="1:14" ht="27">
      <c r="A36" s="22">
        <v>6</v>
      </c>
      <c r="B36" s="10" t="s">
        <v>107</v>
      </c>
      <c r="C36" s="28" t="s">
        <v>48</v>
      </c>
      <c r="D36" s="11" t="s">
        <v>39</v>
      </c>
      <c r="E36" s="40" t="s">
        <v>184</v>
      </c>
      <c r="F36" s="18">
        <f>(860*5)+(170*80)+(170*40)</f>
        <v>24700</v>
      </c>
      <c r="G36" s="38" t="s">
        <v>52</v>
      </c>
      <c r="H36" s="23" t="s">
        <v>108</v>
      </c>
      <c r="I36" s="53"/>
      <c r="J36" s="53"/>
      <c r="K36" s="53"/>
      <c r="L36" s="53"/>
      <c r="M36" s="52"/>
      <c r="N36" s="52"/>
    </row>
    <row r="37" spans="1:14" ht="14.25">
      <c r="A37" s="22">
        <v>7</v>
      </c>
      <c r="B37" s="10" t="s">
        <v>57</v>
      </c>
      <c r="C37" s="28" t="s">
        <v>48</v>
      </c>
      <c r="D37" s="11" t="s">
        <v>49</v>
      </c>
      <c r="E37" s="40">
        <v>7</v>
      </c>
      <c r="F37" s="18">
        <f>450*E37</f>
        <v>3150</v>
      </c>
      <c r="G37" s="38" t="s">
        <v>58</v>
      </c>
      <c r="H37" s="23"/>
      <c r="I37" s="53"/>
      <c r="J37" s="53"/>
      <c r="K37" s="53"/>
      <c r="L37" s="53"/>
      <c r="M37" s="52"/>
      <c r="N37" s="52"/>
    </row>
    <row r="38" spans="1:14" ht="27">
      <c r="A38" s="22">
        <v>8</v>
      </c>
      <c r="B38" s="10" t="s">
        <v>111</v>
      </c>
      <c r="C38" s="28" t="s">
        <v>48</v>
      </c>
      <c r="D38" s="11" t="s">
        <v>30</v>
      </c>
      <c r="E38" s="43">
        <v>27</v>
      </c>
      <c r="F38" s="18">
        <f>2500*E38</f>
        <v>67500</v>
      </c>
      <c r="G38" s="38" t="s">
        <v>58</v>
      </c>
      <c r="H38" s="23"/>
      <c r="I38" s="53"/>
      <c r="J38" s="53"/>
      <c r="K38" s="53"/>
      <c r="L38" s="53"/>
      <c r="M38" s="52"/>
      <c r="N38" s="52"/>
    </row>
    <row r="39" spans="1:14" ht="14.25">
      <c r="A39" s="22">
        <v>9</v>
      </c>
      <c r="B39" s="10"/>
      <c r="C39" s="28" t="s">
        <v>54</v>
      </c>
      <c r="D39" s="11"/>
      <c r="E39" s="11"/>
      <c r="F39" s="18"/>
      <c r="G39" s="38"/>
      <c r="H39" s="23"/>
      <c r="I39" s="53"/>
      <c r="J39" s="53"/>
      <c r="K39" s="53"/>
      <c r="L39" s="53"/>
      <c r="M39" s="52"/>
      <c r="N39" s="52"/>
    </row>
    <row r="40" spans="1:14" ht="14.25">
      <c r="A40" s="22">
        <v>10</v>
      </c>
      <c r="B40" s="10"/>
      <c r="C40" s="28" t="s">
        <v>54</v>
      </c>
      <c r="D40" s="11"/>
      <c r="E40" s="11"/>
      <c r="F40" s="18"/>
      <c r="G40" s="38"/>
      <c r="H40" s="23"/>
      <c r="I40" s="53"/>
      <c r="J40" s="53"/>
      <c r="K40" s="53"/>
      <c r="L40" s="53"/>
      <c r="M40" s="52"/>
      <c r="N40" s="52"/>
    </row>
    <row r="41" spans="1:14" ht="14.25">
      <c r="A41" s="22">
        <v>11</v>
      </c>
      <c r="B41" s="10"/>
      <c r="C41" s="28" t="s">
        <v>54</v>
      </c>
      <c r="D41" s="11"/>
      <c r="E41" s="11"/>
      <c r="F41" s="18"/>
      <c r="G41" s="38"/>
      <c r="H41" s="23"/>
      <c r="I41" s="53"/>
      <c r="J41" s="53"/>
      <c r="K41" s="53"/>
      <c r="L41" s="53"/>
      <c r="M41" s="52"/>
      <c r="N41" s="52"/>
    </row>
    <row r="42" spans="1:14" ht="14.25">
      <c r="A42" s="12"/>
      <c r="B42" s="67" t="s">
        <v>15</v>
      </c>
      <c r="C42" s="67"/>
      <c r="D42" s="13" t="s">
        <v>28</v>
      </c>
      <c r="E42" s="13" t="s">
        <v>28</v>
      </c>
      <c r="F42" s="17">
        <f>SUM(F29:F41)</f>
        <v>456601.1</v>
      </c>
      <c r="G42" s="13" t="s">
        <v>28</v>
      </c>
      <c r="H42" s="13" t="s">
        <v>28</v>
      </c>
      <c r="I42" s="53"/>
      <c r="J42" s="53"/>
      <c r="K42" s="53"/>
      <c r="L42" s="53"/>
      <c r="M42" s="52"/>
      <c r="N42" s="52"/>
    </row>
    <row r="43" spans="9:14" ht="8.25" customHeight="1">
      <c r="I43" s="52"/>
      <c r="J43" s="52"/>
      <c r="K43" s="52"/>
      <c r="L43" s="52"/>
      <c r="M43" s="52"/>
      <c r="N43" s="52"/>
    </row>
    <row r="44" spans="1:14" ht="14.25">
      <c r="A44" s="66" t="s">
        <v>27</v>
      </c>
      <c r="B44" s="66"/>
      <c r="C44" s="66"/>
      <c r="D44" s="66"/>
      <c r="E44" s="66"/>
      <c r="F44" s="66"/>
      <c r="G44" s="66"/>
      <c r="H44" s="7"/>
      <c r="I44" s="54"/>
      <c r="J44" s="52"/>
      <c r="K44" s="52"/>
      <c r="L44" s="52"/>
      <c r="M44" s="52"/>
      <c r="N44" s="52"/>
    </row>
    <row r="45" spans="9:14" ht="8.25" customHeight="1">
      <c r="I45" s="52"/>
      <c r="J45" s="52"/>
      <c r="K45" s="52"/>
      <c r="L45" s="52"/>
      <c r="M45" s="52"/>
      <c r="N45" s="52"/>
    </row>
    <row r="46" spans="1:14" ht="27.75" customHeight="1">
      <c r="A46" s="6" t="s">
        <v>10</v>
      </c>
      <c r="B46" s="57" t="s">
        <v>11</v>
      </c>
      <c r="C46" s="58"/>
      <c r="D46" s="58"/>
      <c r="E46" s="58"/>
      <c r="F46" s="59"/>
      <c r="G46" s="6" t="s">
        <v>23</v>
      </c>
      <c r="H46" s="30"/>
      <c r="I46" s="52"/>
      <c r="J46" s="52"/>
      <c r="K46" s="52"/>
      <c r="L46" s="52"/>
      <c r="M46" s="52"/>
      <c r="N46" s="52"/>
    </row>
    <row r="47" spans="1:14" ht="42.75" customHeight="1">
      <c r="A47" s="11">
        <v>1</v>
      </c>
      <c r="B47" s="68" t="s">
        <v>113</v>
      </c>
      <c r="C47" s="69"/>
      <c r="D47" s="69"/>
      <c r="E47" s="69"/>
      <c r="F47" s="70"/>
      <c r="G47" s="44" t="s">
        <v>52</v>
      </c>
      <c r="H47" s="30"/>
      <c r="I47" s="72"/>
      <c r="J47" s="72"/>
      <c r="K47" s="72"/>
      <c r="L47" s="72"/>
      <c r="M47" s="52"/>
      <c r="N47" s="52"/>
    </row>
    <row r="48" spans="8:14" ht="14.25" customHeight="1">
      <c r="H48" s="30"/>
      <c r="I48" s="73"/>
      <c r="J48" s="74"/>
      <c r="K48" s="74"/>
      <c r="L48" s="82"/>
      <c r="M48" s="74"/>
      <c r="N48" s="52"/>
    </row>
    <row r="49" spans="1:14" ht="14.25" customHeight="1">
      <c r="A49" s="1" t="s">
        <v>16</v>
      </c>
      <c r="H49" s="30"/>
      <c r="I49" s="75"/>
      <c r="J49" s="74"/>
      <c r="K49" s="74"/>
      <c r="L49" s="83"/>
      <c r="M49" s="74"/>
      <c r="N49" s="52"/>
    </row>
    <row r="50" spans="8:14" ht="14.25" customHeight="1">
      <c r="H50" s="30"/>
      <c r="I50" s="76"/>
      <c r="J50" s="77"/>
      <c r="K50" s="77"/>
      <c r="L50" s="84"/>
      <c r="M50" s="77"/>
      <c r="N50" s="52"/>
    </row>
    <row r="51" spans="8:14" ht="15" customHeight="1">
      <c r="H51" s="32"/>
      <c r="I51" s="78"/>
      <c r="J51" s="77"/>
      <c r="K51" s="77"/>
      <c r="L51" s="85"/>
      <c r="M51" s="77"/>
      <c r="N51" s="52"/>
    </row>
    <row r="52" spans="8:14" ht="15" customHeight="1">
      <c r="H52" s="32"/>
      <c r="I52" s="78"/>
      <c r="J52" s="77"/>
      <c r="K52" s="77"/>
      <c r="L52" s="85"/>
      <c r="M52" s="77"/>
      <c r="N52" s="52"/>
    </row>
    <row r="53" spans="9:14" ht="15" customHeight="1">
      <c r="I53" s="86"/>
      <c r="J53" s="87"/>
      <c r="K53" s="87"/>
      <c r="L53" s="88"/>
      <c r="M53" s="74"/>
      <c r="N53" s="52"/>
    </row>
    <row r="54" spans="9:14" ht="14.25">
      <c r="I54" s="79"/>
      <c r="J54" s="79"/>
      <c r="K54" s="89"/>
      <c r="L54" s="90"/>
      <c r="M54" s="91"/>
      <c r="N54" s="52"/>
    </row>
    <row r="55" spans="9:14" ht="14.25">
      <c r="I55" s="52"/>
      <c r="J55" s="52"/>
      <c r="K55" s="52"/>
      <c r="L55" s="52"/>
      <c r="M55" s="52"/>
      <c r="N55" s="52"/>
    </row>
    <row r="56" spans="9:14" ht="14.25">
      <c r="I56" s="52"/>
      <c r="J56" s="52"/>
      <c r="K56" s="52"/>
      <c r="L56" s="52"/>
      <c r="M56" s="52"/>
      <c r="N56" s="52"/>
    </row>
    <row r="57" spans="9:14" ht="14.25">
      <c r="I57" s="52"/>
      <c r="J57" s="52"/>
      <c r="K57" s="52"/>
      <c r="L57" s="52"/>
      <c r="M57" s="52"/>
      <c r="N57" s="52"/>
    </row>
  </sheetData>
  <mergeCells count="13">
    <mergeCell ref="A26:G26"/>
    <mergeCell ref="B42:C42"/>
    <mergeCell ref="I54:J54"/>
    <mergeCell ref="K54:L54"/>
    <mergeCell ref="A44:G44"/>
    <mergeCell ref="B46:F46"/>
    <mergeCell ref="B47:F47"/>
    <mergeCell ref="B22:E22"/>
    <mergeCell ref="B23:E23"/>
    <mergeCell ref="A8:G8"/>
    <mergeCell ref="B17:E17"/>
    <mergeCell ref="B18:E18"/>
    <mergeCell ref="B21:E21"/>
  </mergeCells>
  <printOptions/>
  <pageMargins left="0.32" right="0.17" top="0.36" bottom="0.17" header="0.16" footer="0.17"/>
  <pageSetup horizontalDpi="600" verticalDpi="600" orientation="landscape" paperSize="9" r:id="rId4"/>
  <legacyDrawing r:id="rId3"/>
  <oleObjects>
    <oleObject progId="CorelDRAW.Graphic.11" shapeId="179849" r:id="rId1"/>
    <oleObject progId="CorelDRAW.Graphic.11" shapeId="1798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workbookViewId="0" topLeftCell="F1">
      <selection activeCell="I9" sqref="I9:O57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7" width="18.421875" style="3" customWidth="1"/>
    <col min="8" max="8" width="6.8515625" style="3" customWidth="1"/>
    <col min="9" max="9" width="14.8515625" style="3" customWidth="1"/>
    <col min="10" max="10" width="14.140625" style="3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149</v>
      </c>
      <c r="F6" s="4" t="s">
        <v>43</v>
      </c>
    </row>
    <row r="7" ht="18" customHeight="1"/>
    <row r="8" spans="1:7" ht="14.25">
      <c r="A8" s="60" t="s">
        <v>53</v>
      </c>
      <c r="B8" s="60"/>
      <c r="C8" s="60"/>
      <c r="D8" s="60"/>
      <c r="E8" s="60"/>
      <c r="F8" s="60"/>
      <c r="G8" s="60"/>
    </row>
    <row r="9" spans="9:15" ht="16.5" customHeight="1">
      <c r="I9" s="52"/>
      <c r="J9" s="52"/>
      <c r="K9" s="52"/>
      <c r="L9" s="52"/>
      <c r="M9" s="52"/>
      <c r="N9" s="52"/>
      <c r="O9" s="52"/>
    </row>
    <row r="10" spans="1:15" ht="14.25">
      <c r="A10" s="2">
        <v>1</v>
      </c>
      <c r="B10" s="2" t="s">
        <v>3</v>
      </c>
      <c r="C10" s="14"/>
      <c r="D10" s="14"/>
      <c r="E10" s="14"/>
      <c r="F10" s="16">
        <v>2866.3</v>
      </c>
      <c r="G10" s="2" t="s">
        <v>29</v>
      </c>
      <c r="H10" s="2"/>
      <c r="I10" s="51"/>
      <c r="J10" s="52"/>
      <c r="K10" s="52"/>
      <c r="L10" s="52"/>
      <c r="M10" s="52"/>
      <c r="N10" s="52"/>
      <c r="O10" s="52"/>
    </row>
    <row r="11" spans="1:15" ht="14.25">
      <c r="A11" s="2">
        <v>2</v>
      </c>
      <c r="B11" s="2" t="s">
        <v>4</v>
      </c>
      <c r="C11" s="14"/>
      <c r="D11" s="14"/>
      <c r="E11" s="14"/>
      <c r="F11" s="16">
        <v>2075.6</v>
      </c>
      <c r="G11" s="2" t="s">
        <v>29</v>
      </c>
      <c r="H11" s="2"/>
      <c r="I11" s="51"/>
      <c r="J11" s="52"/>
      <c r="K11" s="52"/>
      <c r="L11" s="52"/>
      <c r="M11" s="52"/>
      <c r="N11" s="52"/>
      <c r="O11" s="52"/>
    </row>
    <row r="12" spans="1:15" ht="14.25">
      <c r="A12" s="2">
        <v>3</v>
      </c>
      <c r="B12" s="2" t="s">
        <v>5</v>
      </c>
      <c r="C12" s="14"/>
      <c r="D12" s="14"/>
      <c r="E12" s="14"/>
      <c r="F12" s="16">
        <f>F10-F11</f>
        <v>790.7000000000003</v>
      </c>
      <c r="G12" s="2" t="s">
        <v>29</v>
      </c>
      <c r="H12" s="2"/>
      <c r="I12" s="51"/>
      <c r="J12" s="52"/>
      <c r="K12" s="52"/>
      <c r="L12" s="52"/>
      <c r="M12" s="52"/>
      <c r="N12" s="52"/>
      <c r="O12" s="52"/>
    </row>
    <row r="13" spans="1:15" ht="15" customHeight="1">
      <c r="A13" s="2">
        <v>4</v>
      </c>
      <c r="B13" s="2" t="s">
        <v>6</v>
      </c>
      <c r="C13" s="14"/>
      <c r="D13" s="14"/>
      <c r="E13" s="14"/>
      <c r="F13" s="34">
        <v>128</v>
      </c>
      <c r="G13" s="2" t="s">
        <v>30</v>
      </c>
      <c r="H13" s="2"/>
      <c r="I13" s="51"/>
      <c r="J13" s="52"/>
      <c r="K13" s="52"/>
      <c r="L13" s="52"/>
      <c r="M13" s="52"/>
      <c r="N13" s="52"/>
      <c r="O13" s="52"/>
    </row>
    <row r="14" spans="1:15" ht="14.25" customHeight="1">
      <c r="A14" s="2">
        <v>5</v>
      </c>
      <c r="B14" s="2" t="s">
        <v>22</v>
      </c>
      <c r="C14" s="14"/>
      <c r="D14" s="14"/>
      <c r="E14" s="14"/>
      <c r="F14" s="15">
        <v>258</v>
      </c>
      <c r="G14" s="2" t="s">
        <v>31</v>
      </c>
      <c r="H14" s="2"/>
      <c r="I14" s="51"/>
      <c r="J14" s="52"/>
      <c r="K14" s="52"/>
      <c r="L14" s="52"/>
      <c r="M14" s="52"/>
      <c r="N14" s="52"/>
      <c r="O14" s="52"/>
    </row>
    <row r="15" spans="1:15" ht="14.25">
      <c r="A15" s="19">
        <v>6</v>
      </c>
      <c r="B15" s="19" t="s">
        <v>7</v>
      </c>
      <c r="C15" s="20"/>
      <c r="D15" s="20"/>
      <c r="E15" s="20"/>
      <c r="F15" s="33">
        <v>1974</v>
      </c>
      <c r="G15" s="19" t="s">
        <v>32</v>
      </c>
      <c r="H15" s="2"/>
      <c r="I15" s="51"/>
      <c r="J15" s="52"/>
      <c r="K15" s="52"/>
      <c r="L15" s="52"/>
      <c r="M15" s="52"/>
      <c r="N15" s="52"/>
      <c r="O15" s="52"/>
    </row>
    <row r="16" spans="1:15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  <c r="O16" s="52"/>
    </row>
    <row r="17" spans="1:15" ht="14.25">
      <c r="A17" s="2">
        <v>8</v>
      </c>
      <c r="B17" s="61" t="s">
        <v>37</v>
      </c>
      <c r="C17" s="61"/>
      <c r="D17" s="61"/>
      <c r="E17" s="61"/>
      <c r="F17" s="37">
        <v>-61977</v>
      </c>
      <c r="G17" s="2" t="s">
        <v>34</v>
      </c>
      <c r="H17" s="2"/>
      <c r="I17" s="51"/>
      <c r="J17" s="52"/>
      <c r="K17" s="52"/>
      <c r="L17" s="52"/>
      <c r="M17" s="52"/>
      <c r="N17" s="52"/>
      <c r="O17" s="52"/>
    </row>
    <row r="18" spans="1:15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206373.60000000003</v>
      </c>
      <c r="G18" s="2" t="s">
        <v>34</v>
      </c>
      <c r="H18" s="2"/>
      <c r="I18" s="51"/>
      <c r="J18" s="52"/>
      <c r="K18" s="52"/>
      <c r="L18" s="52"/>
      <c r="M18" s="52"/>
      <c r="N18" s="52"/>
      <c r="O18" s="52"/>
    </row>
    <row r="19" spans="1:15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144396.60000000003</v>
      </c>
      <c r="G19" s="19" t="s">
        <v>34</v>
      </c>
      <c r="H19" s="2"/>
      <c r="I19" s="51"/>
      <c r="J19" s="52"/>
      <c r="K19" s="52"/>
      <c r="L19" s="52"/>
      <c r="M19" s="52"/>
      <c r="N19" s="52"/>
      <c r="O19" s="52"/>
    </row>
    <row r="20" spans="1:15" ht="14.25">
      <c r="A20" s="2">
        <v>11</v>
      </c>
      <c r="B20" s="2" t="s">
        <v>9</v>
      </c>
      <c r="C20" s="14"/>
      <c r="D20" s="14"/>
      <c r="E20" s="14"/>
      <c r="F20" s="16">
        <v>3.8</v>
      </c>
      <c r="G20" s="2" t="s">
        <v>33</v>
      </c>
      <c r="H20" s="2"/>
      <c r="I20" s="51"/>
      <c r="J20" s="52"/>
      <c r="K20" s="52"/>
      <c r="L20" s="52"/>
      <c r="M20" s="52"/>
      <c r="N20" s="52"/>
      <c r="O20" s="52"/>
    </row>
    <row r="21" spans="1:15" ht="14.25">
      <c r="A21" s="2">
        <v>12</v>
      </c>
      <c r="B21" s="61" t="s">
        <v>38</v>
      </c>
      <c r="C21" s="61"/>
      <c r="D21" s="61"/>
      <c r="E21" s="61"/>
      <c r="F21" s="37">
        <v>157333</v>
      </c>
      <c r="G21" s="2" t="s">
        <v>34</v>
      </c>
      <c r="H21" s="2"/>
      <c r="I21" s="51"/>
      <c r="J21" s="52"/>
      <c r="K21" s="52"/>
      <c r="L21" s="52"/>
      <c r="M21" s="52"/>
      <c r="N21" s="52"/>
      <c r="O21" s="52"/>
    </row>
    <row r="22" spans="1:15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94647.35999999999</v>
      </c>
      <c r="G22" s="2" t="s">
        <v>34</v>
      </c>
      <c r="H22" s="2"/>
      <c r="I22" s="51"/>
      <c r="J22" s="52"/>
      <c r="K22" s="52"/>
      <c r="L22" s="52"/>
      <c r="M22" s="52"/>
      <c r="N22" s="52"/>
      <c r="O22" s="52"/>
    </row>
    <row r="23" spans="1:15" ht="15" customHeight="1">
      <c r="A23" s="19">
        <v>14</v>
      </c>
      <c r="B23" s="65" t="s">
        <v>36</v>
      </c>
      <c r="C23" s="65"/>
      <c r="D23" s="65"/>
      <c r="E23" s="65"/>
      <c r="F23" s="36">
        <f>F21+F22</f>
        <v>251980.36</v>
      </c>
      <c r="G23" s="19" t="s">
        <v>34</v>
      </c>
      <c r="H23" s="2"/>
      <c r="I23" s="51"/>
      <c r="J23" s="52"/>
      <c r="K23" s="52"/>
      <c r="L23" s="52"/>
      <c r="M23" s="52"/>
      <c r="N23" s="52"/>
      <c r="O23" s="52"/>
    </row>
    <row r="24" spans="1:15" ht="15" customHeight="1">
      <c r="A24" s="2">
        <v>15</v>
      </c>
      <c r="B24" s="27" t="s">
        <v>44</v>
      </c>
      <c r="C24" s="27"/>
      <c r="D24" s="27"/>
      <c r="E24" s="27"/>
      <c r="F24" s="39">
        <v>4.83</v>
      </c>
      <c r="G24" s="2" t="s">
        <v>45</v>
      </c>
      <c r="H24" s="2"/>
      <c r="I24" s="51"/>
      <c r="J24" s="52"/>
      <c r="K24" s="52"/>
      <c r="L24" s="52"/>
      <c r="M24" s="52"/>
      <c r="N24" s="52"/>
      <c r="O24" s="52"/>
    </row>
    <row r="25" spans="9:15" ht="7.5" customHeight="1">
      <c r="I25" s="52"/>
      <c r="J25" s="52"/>
      <c r="K25" s="52"/>
      <c r="L25" s="52"/>
      <c r="M25" s="52"/>
      <c r="N25" s="52"/>
      <c r="O25" s="52"/>
    </row>
    <row r="26" spans="1:15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  <c r="O26" s="52"/>
    </row>
    <row r="27" spans="9:15" ht="9.75" customHeight="1">
      <c r="I27" s="52"/>
      <c r="J27" s="52"/>
      <c r="K27" s="52"/>
      <c r="L27" s="52"/>
      <c r="M27" s="52"/>
      <c r="N27" s="52"/>
      <c r="O27" s="52"/>
    </row>
    <row r="28" spans="1:15" ht="26.2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  <c r="O28" s="52"/>
    </row>
    <row r="29" spans="1:15" ht="26.25" customHeight="1">
      <c r="A29" s="31">
        <v>1</v>
      </c>
      <c r="B29" s="10" t="s">
        <v>120</v>
      </c>
      <c r="C29" s="28" t="s">
        <v>48</v>
      </c>
      <c r="D29" s="11" t="s">
        <v>30</v>
      </c>
      <c r="E29" s="40">
        <v>1</v>
      </c>
      <c r="F29" s="18">
        <f>20800*E29</f>
        <v>20800</v>
      </c>
      <c r="G29" s="38" t="s">
        <v>56</v>
      </c>
      <c r="H29" s="6"/>
      <c r="I29" s="52"/>
      <c r="J29" s="52"/>
      <c r="K29" s="52"/>
      <c r="L29" s="52"/>
      <c r="M29" s="52"/>
      <c r="N29" s="52"/>
      <c r="O29" s="52"/>
    </row>
    <row r="30" spans="1:15" ht="26.25" customHeight="1">
      <c r="A30" s="31">
        <v>2</v>
      </c>
      <c r="B30" s="10" t="s">
        <v>121</v>
      </c>
      <c r="C30" s="28" t="s">
        <v>48</v>
      </c>
      <c r="D30" s="11" t="s">
        <v>30</v>
      </c>
      <c r="E30" s="40">
        <v>3</v>
      </c>
      <c r="F30" s="18">
        <f>2000*E30</f>
        <v>6000</v>
      </c>
      <c r="G30" s="38" t="s">
        <v>56</v>
      </c>
      <c r="H30" s="6"/>
      <c r="I30" s="52"/>
      <c r="J30" s="52"/>
      <c r="K30" s="52"/>
      <c r="L30" s="52"/>
      <c r="M30" s="52"/>
      <c r="N30" s="52"/>
      <c r="O30" s="52"/>
    </row>
    <row r="31" spans="1:15" ht="26.25" customHeight="1">
      <c r="A31" s="31">
        <v>3</v>
      </c>
      <c r="B31" s="10" t="s">
        <v>128</v>
      </c>
      <c r="C31" s="28" t="s">
        <v>48</v>
      </c>
      <c r="D31" s="11" t="s">
        <v>130</v>
      </c>
      <c r="E31" s="46" t="s">
        <v>139</v>
      </c>
      <c r="F31" s="41">
        <f>(730*19)+(420*11)</f>
        <v>18490</v>
      </c>
      <c r="G31" s="38" t="s">
        <v>56</v>
      </c>
      <c r="H31" s="6"/>
      <c r="I31" s="52"/>
      <c r="J31" s="52"/>
      <c r="K31" s="52"/>
      <c r="L31" s="52"/>
      <c r="M31" s="52"/>
      <c r="N31" s="52"/>
      <c r="O31" s="52"/>
    </row>
    <row r="32" spans="1:15" ht="28.5" customHeight="1">
      <c r="A32" s="31">
        <v>4</v>
      </c>
      <c r="B32" s="10" t="s">
        <v>122</v>
      </c>
      <c r="C32" s="28" t="s">
        <v>48</v>
      </c>
      <c r="D32" s="11" t="s">
        <v>30</v>
      </c>
      <c r="E32" s="11">
        <v>1</v>
      </c>
      <c r="F32" s="18">
        <f>(2425*1)+(506*1)</f>
        <v>2931</v>
      </c>
      <c r="G32" s="38" t="s">
        <v>59</v>
      </c>
      <c r="H32" s="22"/>
      <c r="I32" s="53"/>
      <c r="J32" s="53"/>
      <c r="K32" s="53"/>
      <c r="L32" s="53"/>
      <c r="M32" s="52"/>
      <c r="N32" s="52"/>
      <c r="O32" s="52"/>
    </row>
    <row r="33" spans="1:15" ht="28.5" customHeight="1">
      <c r="A33" s="31">
        <v>5</v>
      </c>
      <c r="B33" s="10" t="s">
        <v>123</v>
      </c>
      <c r="C33" s="28" t="s">
        <v>48</v>
      </c>
      <c r="D33" s="11" t="s">
        <v>30</v>
      </c>
      <c r="E33" s="11">
        <v>1</v>
      </c>
      <c r="F33" s="18">
        <f>4500*E33</f>
        <v>4500</v>
      </c>
      <c r="G33" s="38" t="s">
        <v>59</v>
      </c>
      <c r="H33" s="22"/>
      <c r="I33" s="53"/>
      <c r="J33" s="53"/>
      <c r="K33" s="53"/>
      <c r="L33" s="53"/>
      <c r="M33" s="52"/>
      <c r="N33" s="52"/>
      <c r="O33" s="52"/>
    </row>
    <row r="34" spans="1:15" ht="27">
      <c r="A34" s="31">
        <v>6</v>
      </c>
      <c r="B34" s="10" t="s">
        <v>124</v>
      </c>
      <c r="C34" s="28" t="s">
        <v>48</v>
      </c>
      <c r="D34" s="11" t="s">
        <v>30</v>
      </c>
      <c r="E34" s="29">
        <v>2</v>
      </c>
      <c r="F34" s="18">
        <f>4500*E34</f>
        <v>9000</v>
      </c>
      <c r="G34" s="38" t="s">
        <v>59</v>
      </c>
      <c r="H34" s="22"/>
      <c r="I34" s="53"/>
      <c r="J34" s="53"/>
      <c r="K34" s="53"/>
      <c r="L34" s="53"/>
      <c r="M34" s="52"/>
      <c r="N34" s="52"/>
      <c r="O34" s="52"/>
    </row>
    <row r="35" spans="1:15" ht="14.25">
      <c r="A35" s="31">
        <v>7</v>
      </c>
      <c r="B35" s="10" t="s">
        <v>125</v>
      </c>
      <c r="C35" s="28" t="s">
        <v>48</v>
      </c>
      <c r="D35" s="11" t="s">
        <v>49</v>
      </c>
      <c r="E35" s="40">
        <v>34</v>
      </c>
      <c r="F35" s="18">
        <f>750*E35</f>
        <v>25500</v>
      </c>
      <c r="G35" s="38" t="s">
        <v>59</v>
      </c>
      <c r="H35" s="23"/>
      <c r="I35" s="53"/>
      <c r="J35" s="53"/>
      <c r="K35" s="53"/>
      <c r="L35" s="53"/>
      <c r="M35" s="52"/>
      <c r="N35" s="52"/>
      <c r="O35" s="52"/>
    </row>
    <row r="36" spans="1:15" ht="14.25">
      <c r="A36" s="31">
        <v>8</v>
      </c>
      <c r="B36" s="10" t="s">
        <v>150</v>
      </c>
      <c r="C36" s="28" t="s">
        <v>48</v>
      </c>
      <c r="D36" s="11" t="s">
        <v>39</v>
      </c>
      <c r="E36" s="40">
        <f>1.6*6</f>
        <v>9.600000000000001</v>
      </c>
      <c r="F36" s="41">
        <f>1200*3</f>
        <v>3600</v>
      </c>
      <c r="G36" s="38" t="s">
        <v>59</v>
      </c>
      <c r="H36" s="22" t="s">
        <v>76</v>
      </c>
      <c r="I36" s="53"/>
      <c r="J36" s="53"/>
      <c r="K36" s="53"/>
      <c r="L36" s="53"/>
      <c r="M36" s="52"/>
      <c r="N36" s="52"/>
      <c r="O36" s="52"/>
    </row>
    <row r="37" spans="1:15" ht="14.25">
      <c r="A37" s="31">
        <v>9</v>
      </c>
      <c r="B37" s="45" t="s">
        <v>126</v>
      </c>
      <c r="C37" s="28" t="s">
        <v>48</v>
      </c>
      <c r="D37" s="11" t="s">
        <v>39</v>
      </c>
      <c r="E37" s="40">
        <v>350</v>
      </c>
      <c r="F37" s="18">
        <f>(860*(350*0.3))+(170*((350/3)*2))+(170*(350/3))</f>
        <v>149800</v>
      </c>
      <c r="G37" s="38" t="s">
        <v>52</v>
      </c>
      <c r="H37" s="22"/>
      <c r="I37" s="53"/>
      <c r="J37" s="53"/>
      <c r="K37" s="53"/>
      <c r="L37" s="53"/>
      <c r="M37" s="52"/>
      <c r="N37" s="52"/>
      <c r="O37" s="52"/>
    </row>
    <row r="38" spans="1:15" ht="28.5" customHeight="1">
      <c r="A38" s="31">
        <v>10</v>
      </c>
      <c r="B38" s="10" t="s">
        <v>127</v>
      </c>
      <c r="C38" s="28" t="s">
        <v>48</v>
      </c>
      <c r="D38" s="11" t="s">
        <v>30</v>
      </c>
      <c r="E38" s="29">
        <f>22+2</f>
        <v>24</v>
      </c>
      <c r="F38" s="41">
        <f>(2*3000)+(700*22)+(12*130)</f>
        <v>22960</v>
      </c>
      <c r="G38" s="38" t="s">
        <v>52</v>
      </c>
      <c r="H38" s="22"/>
      <c r="I38" s="53"/>
      <c r="J38" s="53"/>
      <c r="K38" s="53"/>
      <c r="L38" s="53"/>
      <c r="M38" s="52"/>
      <c r="N38" s="52"/>
      <c r="O38" s="52"/>
    </row>
    <row r="39" spans="1:15" ht="14.25">
      <c r="A39" s="31">
        <v>11</v>
      </c>
      <c r="B39" s="10" t="s">
        <v>78</v>
      </c>
      <c r="C39" s="28" t="s">
        <v>48</v>
      </c>
      <c r="D39" s="11" t="s">
        <v>30</v>
      </c>
      <c r="E39" s="43">
        <v>17</v>
      </c>
      <c r="F39" s="41">
        <f>2500*E39</f>
        <v>42500</v>
      </c>
      <c r="G39" s="38" t="s">
        <v>58</v>
      </c>
      <c r="H39" s="23"/>
      <c r="I39" s="71"/>
      <c r="J39" s="53"/>
      <c r="K39" s="53"/>
      <c r="L39" s="53"/>
      <c r="M39" s="52"/>
      <c r="N39" s="52"/>
      <c r="O39" s="52"/>
    </row>
    <row r="40" spans="1:15" ht="14.25">
      <c r="A40" s="31">
        <v>12</v>
      </c>
      <c r="B40" s="45" t="s">
        <v>79</v>
      </c>
      <c r="C40" s="28" t="s">
        <v>48</v>
      </c>
      <c r="D40" s="11" t="s">
        <v>30</v>
      </c>
      <c r="E40" s="43">
        <v>6</v>
      </c>
      <c r="F40" s="41">
        <f>700*E40</f>
        <v>4200</v>
      </c>
      <c r="G40" s="38" t="s">
        <v>58</v>
      </c>
      <c r="H40" s="23"/>
      <c r="I40" s="53"/>
      <c r="J40" s="53"/>
      <c r="K40" s="53"/>
      <c r="L40" s="53"/>
      <c r="M40" s="52"/>
      <c r="N40" s="52"/>
      <c r="O40" s="52"/>
    </row>
    <row r="41" spans="1:15" ht="29.25" customHeight="1">
      <c r="A41" s="31">
        <v>13</v>
      </c>
      <c r="B41" s="45" t="s">
        <v>55</v>
      </c>
      <c r="C41" s="28" t="s">
        <v>51</v>
      </c>
      <c r="D41" s="11" t="s">
        <v>30</v>
      </c>
      <c r="E41" s="11">
        <v>1</v>
      </c>
      <c r="F41" s="41">
        <f>61713*E41</f>
        <v>61713</v>
      </c>
      <c r="G41" s="38">
        <v>3</v>
      </c>
      <c r="H41" s="22" t="s">
        <v>147</v>
      </c>
      <c r="I41" s="53"/>
      <c r="J41" s="53"/>
      <c r="K41" s="53"/>
      <c r="L41" s="53"/>
      <c r="M41" s="52"/>
      <c r="N41" s="52"/>
      <c r="O41" s="52"/>
    </row>
    <row r="42" spans="1:15" ht="14.25">
      <c r="A42" s="31">
        <v>14</v>
      </c>
      <c r="B42" s="10"/>
      <c r="C42" s="28" t="s">
        <v>54</v>
      </c>
      <c r="D42" s="11"/>
      <c r="E42" s="11"/>
      <c r="F42" s="18"/>
      <c r="G42" s="38"/>
      <c r="H42" s="23"/>
      <c r="I42" s="53"/>
      <c r="J42" s="53"/>
      <c r="K42" s="53"/>
      <c r="L42" s="53"/>
      <c r="M42" s="52"/>
      <c r="N42" s="52"/>
      <c r="O42" s="52"/>
    </row>
    <row r="43" spans="1:15" ht="14.25">
      <c r="A43" s="31">
        <v>15</v>
      </c>
      <c r="B43" s="10"/>
      <c r="C43" s="28" t="s">
        <v>54</v>
      </c>
      <c r="D43" s="11"/>
      <c r="E43" s="11"/>
      <c r="F43" s="18"/>
      <c r="G43" s="38"/>
      <c r="H43" s="23"/>
      <c r="I43" s="53"/>
      <c r="J43" s="53"/>
      <c r="K43" s="53"/>
      <c r="L43" s="53"/>
      <c r="M43" s="52"/>
      <c r="N43" s="52"/>
      <c r="O43" s="52"/>
    </row>
    <row r="44" spans="1:15" ht="14.25">
      <c r="A44" s="31">
        <v>16</v>
      </c>
      <c r="B44" s="10"/>
      <c r="C44" s="28" t="s">
        <v>54</v>
      </c>
      <c r="D44" s="11"/>
      <c r="E44" s="11"/>
      <c r="F44" s="18"/>
      <c r="G44" s="38"/>
      <c r="H44" s="23"/>
      <c r="I44" s="53"/>
      <c r="J44" s="53"/>
      <c r="K44" s="53"/>
      <c r="L44" s="53"/>
      <c r="M44" s="52"/>
      <c r="N44" s="52"/>
      <c r="O44" s="52"/>
    </row>
    <row r="45" spans="1:15" ht="14.25">
      <c r="A45" s="12"/>
      <c r="B45" s="67" t="s">
        <v>15</v>
      </c>
      <c r="C45" s="67"/>
      <c r="D45" s="13" t="s">
        <v>28</v>
      </c>
      <c r="E45" s="13" t="s">
        <v>28</v>
      </c>
      <c r="F45" s="17">
        <f>SUM(F29:F44)</f>
        <v>371994</v>
      </c>
      <c r="G45" s="13" t="s">
        <v>28</v>
      </c>
      <c r="H45" s="13" t="s">
        <v>28</v>
      </c>
      <c r="I45" s="53"/>
      <c r="J45" s="53"/>
      <c r="K45" s="53"/>
      <c r="L45" s="53"/>
      <c r="M45" s="52"/>
      <c r="N45" s="52"/>
      <c r="O45" s="52"/>
    </row>
    <row r="46" spans="9:15" ht="8.25" customHeight="1">
      <c r="I46" s="52"/>
      <c r="J46" s="52"/>
      <c r="K46" s="52"/>
      <c r="L46" s="52"/>
      <c r="M46" s="52"/>
      <c r="N46" s="52"/>
      <c r="O46" s="52"/>
    </row>
    <row r="47" spans="1:15" ht="14.25">
      <c r="A47" s="66" t="s">
        <v>27</v>
      </c>
      <c r="B47" s="66"/>
      <c r="C47" s="66"/>
      <c r="D47" s="66"/>
      <c r="E47" s="66"/>
      <c r="F47" s="66"/>
      <c r="G47" s="66"/>
      <c r="H47" s="7"/>
      <c r="I47" s="54"/>
      <c r="J47" s="52"/>
      <c r="K47" s="52"/>
      <c r="L47" s="52"/>
      <c r="M47" s="52"/>
      <c r="N47" s="52"/>
      <c r="O47" s="52"/>
    </row>
    <row r="48" spans="9:15" ht="8.25" customHeight="1">
      <c r="I48" s="52"/>
      <c r="J48" s="52"/>
      <c r="K48" s="52"/>
      <c r="L48" s="52"/>
      <c r="M48" s="52"/>
      <c r="N48" s="52"/>
      <c r="O48" s="52"/>
    </row>
    <row r="49" spans="1:15" ht="27.75" customHeight="1">
      <c r="A49" s="6" t="s">
        <v>10</v>
      </c>
      <c r="B49" s="57" t="s">
        <v>11</v>
      </c>
      <c r="C49" s="58"/>
      <c r="D49" s="58"/>
      <c r="E49" s="58"/>
      <c r="F49" s="59"/>
      <c r="G49" s="6" t="s">
        <v>23</v>
      </c>
      <c r="H49" s="30"/>
      <c r="I49" s="52"/>
      <c r="J49" s="52"/>
      <c r="K49" s="52"/>
      <c r="L49" s="52"/>
      <c r="M49" s="52"/>
      <c r="N49" s="52"/>
      <c r="O49" s="52"/>
    </row>
    <row r="50" spans="1:15" ht="30.75" customHeight="1">
      <c r="A50" s="11">
        <v>1</v>
      </c>
      <c r="B50" s="68" t="s">
        <v>66</v>
      </c>
      <c r="C50" s="69"/>
      <c r="D50" s="69" t="s">
        <v>41</v>
      </c>
      <c r="E50" s="69">
        <v>2500</v>
      </c>
      <c r="F50" s="70">
        <f>3000000+100000</f>
        <v>3100000</v>
      </c>
      <c r="G50" s="44" t="s">
        <v>52</v>
      </c>
      <c r="H50" s="30"/>
      <c r="I50" s="72"/>
      <c r="J50" s="72"/>
      <c r="K50" s="72"/>
      <c r="L50" s="72"/>
      <c r="M50" s="52"/>
      <c r="N50" s="52"/>
      <c r="O50" s="52"/>
    </row>
    <row r="51" spans="8:15" ht="14.25" customHeight="1">
      <c r="H51" s="30"/>
      <c r="I51" s="73"/>
      <c r="J51" s="74"/>
      <c r="K51" s="72"/>
      <c r="L51" s="72"/>
      <c r="M51" s="52"/>
      <c r="N51" s="52"/>
      <c r="O51" s="52"/>
    </row>
    <row r="52" spans="1:15" ht="14.25" customHeight="1">
      <c r="A52" s="1" t="s">
        <v>16</v>
      </c>
      <c r="H52" s="30"/>
      <c r="I52" s="75"/>
      <c r="J52" s="74"/>
      <c r="K52" s="72"/>
      <c r="L52" s="72"/>
      <c r="M52" s="52"/>
      <c r="N52" s="52"/>
      <c r="O52" s="52"/>
    </row>
    <row r="53" spans="8:15" ht="15" customHeight="1">
      <c r="H53" s="30"/>
      <c r="I53" s="76"/>
      <c r="J53" s="77"/>
      <c r="K53" s="72"/>
      <c r="L53" s="72"/>
      <c r="M53" s="52"/>
      <c r="N53" s="52"/>
      <c r="O53" s="52"/>
    </row>
    <row r="54" spans="8:15" ht="15" customHeight="1">
      <c r="H54" s="32"/>
      <c r="I54" s="78"/>
      <c r="J54" s="77"/>
      <c r="K54" s="47"/>
      <c r="L54" s="72"/>
      <c r="M54" s="52"/>
      <c r="N54" s="52"/>
      <c r="O54" s="52"/>
    </row>
    <row r="55" spans="8:15" ht="15" customHeight="1">
      <c r="H55" s="32"/>
      <c r="I55" s="78"/>
      <c r="J55" s="77"/>
      <c r="K55" s="72"/>
      <c r="L55" s="72"/>
      <c r="M55" s="52"/>
      <c r="N55" s="52"/>
      <c r="O55" s="52"/>
    </row>
    <row r="56" spans="9:15" ht="15" customHeight="1">
      <c r="I56" s="73"/>
      <c r="J56" s="74"/>
      <c r="K56" s="52"/>
      <c r="L56" s="52"/>
      <c r="M56" s="52"/>
      <c r="N56" s="52"/>
      <c r="O56" s="52"/>
    </row>
    <row r="57" spans="9:15" ht="14.25">
      <c r="I57" s="79"/>
      <c r="J57" s="79"/>
      <c r="K57" s="52"/>
      <c r="L57" s="52"/>
      <c r="M57" s="52"/>
      <c r="N57" s="52"/>
      <c r="O57" s="52"/>
    </row>
  </sheetData>
  <mergeCells count="12">
    <mergeCell ref="A26:G26"/>
    <mergeCell ref="B45:C45"/>
    <mergeCell ref="I57:J57"/>
    <mergeCell ref="A8:G8"/>
    <mergeCell ref="B17:E17"/>
    <mergeCell ref="B18:E18"/>
    <mergeCell ref="B21:E21"/>
    <mergeCell ref="A47:G47"/>
    <mergeCell ref="B50:F50"/>
    <mergeCell ref="B49:F49"/>
    <mergeCell ref="B22:E22"/>
    <mergeCell ref="B23:E23"/>
  </mergeCells>
  <printOptions/>
  <pageMargins left="0.32" right="0.17" top="0.34" bottom="0.17" header="0.16" footer="0.17"/>
  <pageSetup horizontalDpi="600" verticalDpi="600" orientation="landscape" paperSize="9" r:id="rId4"/>
  <legacyDrawing r:id="rId3"/>
  <oleObjects>
    <oleObject progId="CorelDRAW.Graphic.11" shapeId="940080" r:id="rId1"/>
    <oleObject progId="CorelDRAW.Graphic.11" shapeId="9400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F35">
      <selection activeCell="I48" sqref="I10:M48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63</v>
      </c>
      <c r="B8" s="60"/>
      <c r="C8" s="60"/>
      <c r="D8" s="60"/>
      <c r="E8" s="60"/>
      <c r="F8" s="60"/>
      <c r="G8" s="60"/>
    </row>
    <row r="9" ht="16.5" customHeight="1"/>
    <row r="10" spans="1:13" ht="14.25">
      <c r="A10" s="2">
        <v>1</v>
      </c>
      <c r="B10" s="2" t="s">
        <v>3</v>
      </c>
      <c r="C10" s="14"/>
      <c r="D10" s="14"/>
      <c r="E10" s="14"/>
      <c r="F10" s="16">
        <v>3186.32</v>
      </c>
      <c r="G10" s="2" t="s">
        <v>29</v>
      </c>
      <c r="H10" s="2"/>
      <c r="I10" s="51"/>
      <c r="J10" s="52"/>
      <c r="K10" s="52"/>
      <c r="L10" s="52"/>
      <c r="M10" s="52"/>
    </row>
    <row r="11" spans="1:13" ht="14.25">
      <c r="A11" s="2">
        <v>2</v>
      </c>
      <c r="B11" s="2" t="s">
        <v>4</v>
      </c>
      <c r="C11" s="14"/>
      <c r="D11" s="14"/>
      <c r="E11" s="14"/>
      <c r="F11" s="16">
        <v>2917.12</v>
      </c>
      <c r="G11" s="2" t="s">
        <v>29</v>
      </c>
      <c r="H11" s="2"/>
      <c r="I11" s="51"/>
      <c r="J11" s="52"/>
      <c r="K11" s="52"/>
      <c r="L11" s="52"/>
      <c r="M11" s="52"/>
    </row>
    <row r="12" spans="1:13" ht="14.25">
      <c r="A12" s="2">
        <v>3</v>
      </c>
      <c r="B12" s="2" t="s">
        <v>5</v>
      </c>
      <c r="C12" s="14"/>
      <c r="D12" s="14"/>
      <c r="E12" s="14"/>
      <c r="F12" s="16">
        <f>F10-F11</f>
        <v>269.2000000000003</v>
      </c>
      <c r="G12" s="2" t="s">
        <v>29</v>
      </c>
      <c r="H12" s="2"/>
      <c r="I12" s="51"/>
      <c r="J12" s="52"/>
      <c r="K12" s="52"/>
      <c r="L12" s="52"/>
      <c r="M12" s="52"/>
    </row>
    <row r="13" spans="1:13" ht="15" customHeight="1">
      <c r="A13" s="2">
        <v>4</v>
      </c>
      <c r="B13" s="2" t="s">
        <v>6</v>
      </c>
      <c r="C13" s="14"/>
      <c r="D13" s="14"/>
      <c r="E13" s="14"/>
      <c r="F13" s="34">
        <v>110</v>
      </c>
      <c r="G13" s="2" t="s">
        <v>30</v>
      </c>
      <c r="H13" s="2"/>
      <c r="I13" s="51"/>
      <c r="J13" s="52"/>
      <c r="K13" s="52"/>
      <c r="L13" s="52"/>
      <c r="M13" s="52"/>
    </row>
    <row r="14" spans="1:13" ht="14.25" customHeight="1">
      <c r="A14" s="2">
        <v>5</v>
      </c>
      <c r="B14" s="2" t="s">
        <v>22</v>
      </c>
      <c r="C14" s="14"/>
      <c r="D14" s="14"/>
      <c r="E14" s="14"/>
      <c r="F14" s="15">
        <v>152</v>
      </c>
      <c r="G14" s="2" t="s">
        <v>31</v>
      </c>
      <c r="H14" s="2"/>
      <c r="I14" s="51"/>
      <c r="J14" s="52"/>
      <c r="K14" s="52"/>
      <c r="L14" s="52"/>
      <c r="M14" s="52"/>
    </row>
    <row r="15" spans="1:13" ht="14.25">
      <c r="A15" s="19">
        <v>6</v>
      </c>
      <c r="B15" s="19" t="s">
        <v>7</v>
      </c>
      <c r="C15" s="20"/>
      <c r="D15" s="20"/>
      <c r="E15" s="20"/>
      <c r="F15" s="33">
        <v>1973</v>
      </c>
      <c r="G15" s="19" t="s">
        <v>32</v>
      </c>
      <c r="H15" s="2"/>
      <c r="I15" s="51"/>
      <c r="J15" s="52"/>
      <c r="K15" s="52"/>
      <c r="L15" s="52"/>
      <c r="M15" s="52"/>
    </row>
    <row r="16" spans="1:13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</row>
    <row r="17" spans="1:13" ht="14.25">
      <c r="A17" s="2">
        <v>8</v>
      </c>
      <c r="B17" s="61" t="s">
        <v>37</v>
      </c>
      <c r="C17" s="61"/>
      <c r="D17" s="61"/>
      <c r="E17" s="61"/>
      <c r="F17" s="37">
        <v>-411055.6630000001</v>
      </c>
      <c r="G17" s="2" t="s">
        <v>34</v>
      </c>
      <c r="H17" s="2"/>
      <c r="I17" s="51"/>
      <c r="J17" s="52"/>
      <c r="K17" s="52"/>
      <c r="L17" s="52"/>
      <c r="M17" s="52"/>
    </row>
    <row r="18" spans="1:13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229415.04000000004</v>
      </c>
      <c r="G18" s="2" t="s">
        <v>34</v>
      </c>
      <c r="H18" s="2"/>
      <c r="I18" s="51"/>
      <c r="J18" s="52"/>
      <c r="K18" s="52"/>
      <c r="L18" s="52"/>
      <c r="M18" s="52"/>
    </row>
    <row r="19" spans="1:13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-181640.62300000008</v>
      </c>
      <c r="G19" s="19" t="s">
        <v>34</v>
      </c>
      <c r="H19" s="2"/>
      <c r="I19" s="51"/>
      <c r="J19" s="52"/>
      <c r="K19" s="52"/>
      <c r="L19" s="52"/>
      <c r="M19" s="52"/>
    </row>
    <row r="20" spans="1:13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</row>
    <row r="21" spans="1:13" ht="14.25">
      <c r="A21" s="2">
        <v>12</v>
      </c>
      <c r="B21" s="61" t="s">
        <v>38</v>
      </c>
      <c r="C21" s="61"/>
      <c r="D21" s="61"/>
      <c r="E21" s="61"/>
      <c r="F21" s="37">
        <v>168461.52</v>
      </c>
      <c r="G21" s="2" t="s">
        <v>34</v>
      </c>
      <c r="H21" s="2"/>
      <c r="I21" s="51"/>
      <c r="J21" s="52"/>
      <c r="K21" s="52"/>
      <c r="L21" s="52"/>
      <c r="M21" s="52"/>
    </row>
    <row r="22" spans="1:13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49007.615999999995</v>
      </c>
      <c r="G22" s="2" t="s">
        <v>34</v>
      </c>
      <c r="H22" s="2"/>
      <c r="I22" s="51"/>
      <c r="J22" s="52"/>
      <c r="K22" s="52"/>
      <c r="L22" s="52"/>
      <c r="M22" s="52"/>
    </row>
    <row r="23" spans="1:13" ht="15" customHeight="1">
      <c r="A23" s="19">
        <v>14</v>
      </c>
      <c r="B23" s="65" t="s">
        <v>36</v>
      </c>
      <c r="C23" s="65"/>
      <c r="D23" s="65"/>
      <c r="E23" s="65"/>
      <c r="F23" s="36">
        <f>F21+F22</f>
        <v>217469.136</v>
      </c>
      <c r="G23" s="19" t="s">
        <v>34</v>
      </c>
      <c r="H23" s="2"/>
      <c r="I23" s="51"/>
      <c r="J23" s="52"/>
      <c r="K23" s="52"/>
      <c r="L23" s="52"/>
      <c r="M23" s="52"/>
    </row>
    <row r="24" spans="1:13" ht="15" customHeight="1">
      <c r="A24" s="2">
        <v>15</v>
      </c>
      <c r="B24" s="27" t="s">
        <v>44</v>
      </c>
      <c r="C24" s="27"/>
      <c r="D24" s="27"/>
      <c r="E24" s="27"/>
      <c r="F24" s="39">
        <v>2.97</v>
      </c>
      <c r="G24" s="2" t="s">
        <v>45</v>
      </c>
      <c r="H24" s="2"/>
      <c r="I24" s="51"/>
      <c r="J24" s="52"/>
      <c r="K24" s="52"/>
      <c r="L24" s="52"/>
      <c r="M24" s="52"/>
    </row>
    <row r="25" spans="9:13" ht="7.5" customHeight="1">
      <c r="I25" s="52"/>
      <c r="J25" s="52"/>
      <c r="K25" s="52"/>
      <c r="L25" s="52"/>
      <c r="M25" s="52"/>
    </row>
    <row r="26" spans="1:13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</row>
    <row r="27" spans="9:13" ht="9.75" customHeight="1">
      <c r="I27" s="52"/>
      <c r="J27" s="52"/>
      <c r="K27" s="52"/>
      <c r="L27" s="52"/>
      <c r="M27" s="52"/>
    </row>
    <row r="28" spans="1:13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</row>
    <row r="29" spans="1:13" ht="27">
      <c r="A29" s="22">
        <v>1</v>
      </c>
      <c r="B29" s="10" t="s">
        <v>148</v>
      </c>
      <c r="C29" s="28" t="s">
        <v>48</v>
      </c>
      <c r="D29" s="11" t="s">
        <v>39</v>
      </c>
      <c r="E29" s="40">
        <f>1.04*4</f>
        <v>4.16</v>
      </c>
      <c r="F29" s="18">
        <f>3900*E29</f>
        <v>16224</v>
      </c>
      <c r="G29" s="38" t="s">
        <v>59</v>
      </c>
      <c r="H29" s="23" t="s">
        <v>84</v>
      </c>
      <c r="I29" s="53"/>
      <c r="J29" s="53"/>
      <c r="K29" s="53"/>
      <c r="L29" s="53"/>
      <c r="M29" s="52"/>
    </row>
    <row r="30" spans="1:13" ht="27">
      <c r="A30" s="22">
        <v>2</v>
      </c>
      <c r="B30" s="10" t="s">
        <v>129</v>
      </c>
      <c r="C30" s="28" t="s">
        <v>48</v>
      </c>
      <c r="D30" s="11" t="s">
        <v>81</v>
      </c>
      <c r="E30" s="46" t="s">
        <v>131</v>
      </c>
      <c r="F30" s="41">
        <f>(730*4)+(420*4)</f>
        <v>4600</v>
      </c>
      <c r="G30" s="38" t="s">
        <v>59</v>
      </c>
      <c r="H30" s="22" t="s">
        <v>132</v>
      </c>
      <c r="I30" s="53"/>
      <c r="J30" s="53"/>
      <c r="K30" s="53"/>
      <c r="L30" s="53"/>
      <c r="M30" s="52"/>
    </row>
    <row r="31" spans="1:13" ht="27">
      <c r="A31" s="22">
        <v>3</v>
      </c>
      <c r="B31" s="10" t="s">
        <v>133</v>
      </c>
      <c r="C31" s="28" t="s">
        <v>48</v>
      </c>
      <c r="D31" s="11" t="s">
        <v>30</v>
      </c>
      <c r="E31" s="11">
        <v>1</v>
      </c>
      <c r="F31" s="18">
        <f>16000*E31</f>
        <v>16000</v>
      </c>
      <c r="G31" s="38" t="s">
        <v>59</v>
      </c>
      <c r="H31" s="22" t="s">
        <v>134</v>
      </c>
      <c r="I31" s="53"/>
      <c r="J31" s="53"/>
      <c r="K31" s="53"/>
      <c r="L31" s="53"/>
      <c r="M31" s="52"/>
    </row>
    <row r="32" spans="1:13" ht="16.5" customHeight="1">
      <c r="A32" s="22">
        <v>4</v>
      </c>
      <c r="B32" s="10" t="s">
        <v>135</v>
      </c>
      <c r="C32" s="28" t="s">
        <v>48</v>
      </c>
      <c r="D32" s="11" t="s">
        <v>39</v>
      </c>
      <c r="E32" s="46" t="s">
        <v>82</v>
      </c>
      <c r="F32" s="18">
        <f>(860*20)+(170*10)+(170*10)</f>
        <v>20600</v>
      </c>
      <c r="G32" s="38" t="s">
        <v>59</v>
      </c>
      <c r="H32" s="22"/>
      <c r="I32" s="53"/>
      <c r="J32" s="53"/>
      <c r="K32" s="53"/>
      <c r="L32" s="53"/>
      <c r="M32" s="52"/>
    </row>
    <row r="33" spans="1:13" ht="14.25">
      <c r="A33" s="22">
        <v>5</v>
      </c>
      <c r="B33" s="10" t="s">
        <v>136</v>
      </c>
      <c r="C33" s="28" t="s">
        <v>48</v>
      </c>
      <c r="D33" s="11" t="s">
        <v>30</v>
      </c>
      <c r="E33" s="29">
        <v>7</v>
      </c>
      <c r="F33" s="41">
        <f>700*E33</f>
        <v>4900</v>
      </c>
      <c r="G33" s="38" t="s">
        <v>58</v>
      </c>
      <c r="H33" s="23"/>
      <c r="I33" s="53"/>
      <c r="J33" s="53"/>
      <c r="K33" s="53"/>
      <c r="L33" s="53"/>
      <c r="M33" s="52"/>
    </row>
    <row r="34" spans="1:13" ht="14.25">
      <c r="A34" s="22">
        <v>6</v>
      </c>
      <c r="B34" s="10" t="s">
        <v>78</v>
      </c>
      <c r="C34" s="28" t="s">
        <v>48</v>
      </c>
      <c r="D34" s="11" t="s">
        <v>30</v>
      </c>
      <c r="E34" s="43">
        <v>20</v>
      </c>
      <c r="F34" s="41">
        <f>2500*E34</f>
        <v>50000</v>
      </c>
      <c r="G34" s="38" t="s">
        <v>58</v>
      </c>
      <c r="H34" s="22"/>
      <c r="I34" s="53"/>
      <c r="J34" s="53"/>
      <c r="K34" s="53"/>
      <c r="L34" s="53"/>
      <c r="M34" s="52"/>
    </row>
    <row r="35" spans="1:13" ht="33.75">
      <c r="A35" s="22">
        <v>7</v>
      </c>
      <c r="B35" s="10" t="s">
        <v>110</v>
      </c>
      <c r="C35" s="28" t="s">
        <v>109</v>
      </c>
      <c r="D35" s="11" t="s">
        <v>30</v>
      </c>
      <c r="E35" s="11">
        <v>110</v>
      </c>
      <c r="F35" s="18">
        <f>480*E35</f>
        <v>52800</v>
      </c>
      <c r="G35" s="38" t="s">
        <v>52</v>
      </c>
      <c r="H35" s="22"/>
      <c r="I35" s="53"/>
      <c r="J35" s="53"/>
      <c r="K35" s="53"/>
      <c r="L35" s="53"/>
      <c r="M35" s="52"/>
    </row>
    <row r="36" spans="1:13" ht="33.75">
      <c r="A36" s="22">
        <v>8</v>
      </c>
      <c r="B36" s="10" t="s">
        <v>137</v>
      </c>
      <c r="C36" s="28" t="s">
        <v>112</v>
      </c>
      <c r="D36" s="11" t="s">
        <v>39</v>
      </c>
      <c r="E36" s="46" t="s">
        <v>138</v>
      </c>
      <c r="F36" s="18">
        <f>(170*12)+(170*8)</f>
        <v>3400</v>
      </c>
      <c r="G36" s="38" t="s">
        <v>52</v>
      </c>
      <c r="H36" s="22"/>
      <c r="I36" s="53"/>
      <c r="J36" s="53"/>
      <c r="K36" s="53"/>
      <c r="L36" s="53"/>
      <c r="M36" s="52"/>
    </row>
    <row r="37" spans="1:13" ht="14.25">
      <c r="A37" s="22">
        <v>9</v>
      </c>
      <c r="B37" s="10"/>
      <c r="C37" s="28" t="s">
        <v>54</v>
      </c>
      <c r="D37" s="11"/>
      <c r="E37" s="11"/>
      <c r="F37" s="18"/>
      <c r="G37" s="38"/>
      <c r="H37" s="23"/>
      <c r="I37" s="53"/>
      <c r="J37" s="53"/>
      <c r="K37" s="53"/>
      <c r="L37" s="53"/>
      <c r="M37" s="52"/>
    </row>
    <row r="38" spans="1:13" ht="14.25">
      <c r="A38" s="22">
        <v>10</v>
      </c>
      <c r="B38" s="10"/>
      <c r="C38" s="28" t="s">
        <v>54</v>
      </c>
      <c r="D38" s="11"/>
      <c r="E38" s="11"/>
      <c r="F38" s="18"/>
      <c r="G38" s="38"/>
      <c r="H38" s="23"/>
      <c r="I38" s="53"/>
      <c r="J38" s="53"/>
      <c r="K38" s="53"/>
      <c r="L38" s="53"/>
      <c r="M38" s="52"/>
    </row>
    <row r="39" spans="1:13" ht="14.25">
      <c r="A39" s="22">
        <v>11</v>
      </c>
      <c r="B39" s="10"/>
      <c r="C39" s="28" t="s">
        <v>54</v>
      </c>
      <c r="D39" s="11"/>
      <c r="E39" s="11"/>
      <c r="F39" s="18"/>
      <c r="G39" s="38"/>
      <c r="H39" s="23"/>
      <c r="I39" s="53"/>
      <c r="J39" s="53"/>
      <c r="K39" s="53"/>
      <c r="L39" s="53"/>
      <c r="M39" s="52"/>
    </row>
    <row r="40" spans="1:13" ht="14.25">
      <c r="A40" s="12"/>
      <c r="B40" s="67" t="s">
        <v>15</v>
      </c>
      <c r="C40" s="67"/>
      <c r="D40" s="13" t="s">
        <v>28</v>
      </c>
      <c r="E40" s="13" t="s">
        <v>28</v>
      </c>
      <c r="F40" s="17">
        <f>SUM(F29:F39)</f>
        <v>168524</v>
      </c>
      <c r="G40" s="13" t="s">
        <v>28</v>
      </c>
      <c r="H40" s="13" t="s">
        <v>28</v>
      </c>
      <c r="I40" s="53"/>
      <c r="J40" s="53"/>
      <c r="K40" s="53"/>
      <c r="L40" s="53"/>
      <c r="M40" s="52"/>
    </row>
    <row r="41" spans="9:13" ht="8.25" customHeight="1">
      <c r="I41" s="52"/>
      <c r="J41" s="52"/>
      <c r="K41" s="52"/>
      <c r="L41" s="52"/>
      <c r="M41" s="52"/>
    </row>
    <row r="42" spans="1:13" ht="14.25">
      <c r="A42" s="66" t="s">
        <v>27</v>
      </c>
      <c r="B42" s="66"/>
      <c r="C42" s="66"/>
      <c r="D42" s="66"/>
      <c r="E42" s="66"/>
      <c r="F42" s="66"/>
      <c r="G42" s="66"/>
      <c r="H42" s="7"/>
      <c r="I42" s="54"/>
      <c r="J42" s="52"/>
      <c r="K42" s="52"/>
      <c r="L42" s="52"/>
      <c r="M42" s="52"/>
    </row>
    <row r="43" spans="9:13" ht="8.25" customHeight="1">
      <c r="I43" s="52"/>
      <c r="J43" s="52"/>
      <c r="K43" s="52"/>
      <c r="L43" s="52"/>
      <c r="M43" s="52"/>
    </row>
    <row r="44" spans="1:13" ht="27.75" customHeight="1">
      <c r="A44" s="6" t="s">
        <v>10</v>
      </c>
      <c r="B44" s="57" t="s">
        <v>11</v>
      </c>
      <c r="C44" s="58"/>
      <c r="D44" s="58"/>
      <c r="E44" s="58"/>
      <c r="F44" s="59"/>
      <c r="G44" s="6" t="s">
        <v>23</v>
      </c>
      <c r="H44" s="30"/>
      <c r="I44" s="52"/>
      <c r="J44" s="52"/>
      <c r="K44" s="52"/>
      <c r="L44" s="52"/>
      <c r="M44" s="52"/>
    </row>
    <row r="45" spans="1:13" ht="15" customHeight="1">
      <c r="A45" s="6"/>
      <c r="B45" s="62" t="s">
        <v>50</v>
      </c>
      <c r="C45" s="63"/>
      <c r="D45" s="63"/>
      <c r="E45" s="63"/>
      <c r="F45" s="64"/>
      <c r="G45" s="6" t="s">
        <v>50</v>
      </c>
      <c r="H45" s="30"/>
      <c r="I45" s="52"/>
      <c r="J45" s="52"/>
      <c r="K45" s="52"/>
      <c r="L45" s="52"/>
      <c r="M45" s="52"/>
    </row>
    <row r="46" spans="9:13" ht="15.75" customHeight="1">
      <c r="I46" s="52"/>
      <c r="J46" s="52"/>
      <c r="K46" s="52"/>
      <c r="L46" s="52"/>
      <c r="M46" s="52"/>
    </row>
    <row r="47" spans="1:13" ht="15">
      <c r="A47" s="1" t="s">
        <v>16</v>
      </c>
      <c r="I47" s="52"/>
      <c r="J47" s="80"/>
      <c r="K47" s="52"/>
      <c r="L47" s="52"/>
      <c r="M47" s="52"/>
    </row>
    <row r="48" spans="9:13" ht="14.25">
      <c r="I48" s="52"/>
      <c r="J48" s="52"/>
      <c r="K48" s="52"/>
      <c r="L48" s="52"/>
      <c r="M48" s="52"/>
    </row>
  </sheetData>
  <mergeCells count="11">
    <mergeCell ref="A42:G42"/>
    <mergeCell ref="B44:F44"/>
    <mergeCell ref="B45:F45"/>
    <mergeCell ref="B22:E22"/>
    <mergeCell ref="B23:E23"/>
    <mergeCell ref="A26:G26"/>
    <mergeCell ref="B40:C40"/>
    <mergeCell ref="A8:G8"/>
    <mergeCell ref="B17:E17"/>
    <mergeCell ref="B18:E18"/>
    <mergeCell ref="B21:E21"/>
  </mergeCells>
  <printOptions/>
  <pageMargins left="0.36" right="0.17" top="0.35" bottom="0.17" header="0.16" footer="0.17"/>
  <pageSetup horizontalDpi="600" verticalDpi="600" orientation="landscape" paperSize="9" r:id="rId4"/>
  <legacyDrawing r:id="rId3"/>
  <oleObjects>
    <oleObject progId="CorelDRAW.Graphic.11" shapeId="137445" r:id="rId1"/>
    <oleObject progId="CorelDRAW.Graphic.11" shapeId="13744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F35">
      <selection activeCell="I50" sqref="I10:N50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149</v>
      </c>
      <c r="F6" s="4" t="s">
        <v>43</v>
      </c>
    </row>
    <row r="7" ht="18" customHeight="1"/>
    <row r="8" spans="1:7" ht="14.25">
      <c r="A8" s="60" t="s">
        <v>67</v>
      </c>
      <c r="B8" s="60"/>
      <c r="C8" s="60"/>
      <c r="D8" s="60"/>
      <c r="E8" s="60"/>
      <c r="F8" s="60"/>
      <c r="G8" s="60"/>
    </row>
    <row r="9" ht="16.5" customHeight="1"/>
    <row r="10" spans="1:14" ht="14.25">
      <c r="A10" s="2">
        <v>1</v>
      </c>
      <c r="B10" s="2" t="s">
        <v>3</v>
      </c>
      <c r="C10" s="14"/>
      <c r="D10" s="14"/>
      <c r="E10" s="14"/>
      <c r="F10" s="16">
        <v>4339.7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3913.2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426.5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90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217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1984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267352.29699999996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312458.39999999997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579810.6969999999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241264.99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65741.76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307006.75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4.5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4.25">
      <c r="A29" s="22">
        <v>1</v>
      </c>
      <c r="B29" s="10" t="s">
        <v>146</v>
      </c>
      <c r="C29" s="28" t="s">
        <v>48</v>
      </c>
      <c r="D29" s="11" t="s">
        <v>39</v>
      </c>
      <c r="E29" s="40">
        <f>3*2</f>
        <v>6</v>
      </c>
      <c r="F29" s="18">
        <f>3900*E29</f>
        <v>23400</v>
      </c>
      <c r="G29" s="38" t="s">
        <v>56</v>
      </c>
      <c r="H29" s="22" t="s">
        <v>77</v>
      </c>
      <c r="I29" s="81"/>
      <c r="J29" s="53"/>
      <c r="K29" s="53"/>
      <c r="L29" s="53"/>
      <c r="M29" s="52"/>
      <c r="N29" s="52"/>
    </row>
    <row r="30" spans="1:14" ht="14.25">
      <c r="A30" s="22">
        <v>2</v>
      </c>
      <c r="B30" s="10" t="s">
        <v>140</v>
      </c>
      <c r="C30" s="28" t="s">
        <v>48</v>
      </c>
      <c r="D30" s="11" t="s">
        <v>39</v>
      </c>
      <c r="E30" s="40">
        <f>0.59*7</f>
        <v>4.13</v>
      </c>
      <c r="F30" s="18">
        <f>730*E30</f>
        <v>3014.9</v>
      </c>
      <c r="G30" s="38" t="s">
        <v>56</v>
      </c>
      <c r="H30" s="22" t="s">
        <v>141</v>
      </c>
      <c r="I30" s="81"/>
      <c r="J30" s="53"/>
      <c r="K30" s="53"/>
      <c r="L30" s="53"/>
      <c r="M30" s="52"/>
      <c r="N30" s="52"/>
    </row>
    <row r="31" spans="1:14" ht="14.25">
      <c r="A31" s="22">
        <v>3</v>
      </c>
      <c r="B31" s="10" t="s">
        <v>83</v>
      </c>
      <c r="C31" s="28" t="s">
        <v>48</v>
      </c>
      <c r="D31" s="11" t="s">
        <v>60</v>
      </c>
      <c r="E31" s="40">
        <v>176</v>
      </c>
      <c r="F31" s="18">
        <f>381*E31</f>
        <v>67056</v>
      </c>
      <c r="G31" s="38" t="s">
        <v>59</v>
      </c>
      <c r="H31" s="22"/>
      <c r="I31" s="81"/>
      <c r="J31" s="53"/>
      <c r="K31" s="53"/>
      <c r="L31" s="53"/>
      <c r="M31" s="52"/>
      <c r="N31" s="52"/>
    </row>
    <row r="32" spans="1:14" ht="14.25">
      <c r="A32" s="22">
        <v>4</v>
      </c>
      <c r="B32" s="10" t="s">
        <v>142</v>
      </c>
      <c r="C32" s="28" t="s">
        <v>48</v>
      </c>
      <c r="D32" s="11" t="s">
        <v>39</v>
      </c>
      <c r="E32" s="40" t="s">
        <v>143</v>
      </c>
      <c r="F32" s="18">
        <f>(1610*46)+(132*50)</f>
        <v>80660</v>
      </c>
      <c r="G32" s="38" t="s">
        <v>59</v>
      </c>
      <c r="H32" s="22"/>
      <c r="I32" s="81"/>
      <c r="J32" s="53"/>
      <c r="K32" s="53"/>
      <c r="L32" s="53"/>
      <c r="M32" s="52"/>
      <c r="N32" s="52"/>
    </row>
    <row r="33" spans="1:14" ht="14.25">
      <c r="A33" s="22">
        <v>5</v>
      </c>
      <c r="B33" s="10" t="s">
        <v>144</v>
      </c>
      <c r="C33" s="28" t="s">
        <v>48</v>
      </c>
      <c r="D33" s="11" t="s">
        <v>39</v>
      </c>
      <c r="E33" s="40">
        <v>12</v>
      </c>
      <c r="F33" s="41">
        <f>745*E33</f>
        <v>8940</v>
      </c>
      <c r="G33" s="38" t="s">
        <v>59</v>
      </c>
      <c r="H33" s="23"/>
      <c r="I33" s="81"/>
      <c r="J33" s="53"/>
      <c r="K33" s="53"/>
      <c r="L33" s="53"/>
      <c r="M33" s="52"/>
      <c r="N33" s="52"/>
    </row>
    <row r="34" spans="1:14" ht="27" customHeight="1">
      <c r="A34" s="22">
        <v>6</v>
      </c>
      <c r="B34" s="10" t="s">
        <v>145</v>
      </c>
      <c r="C34" s="28" t="s">
        <v>48</v>
      </c>
      <c r="D34" s="11" t="s">
        <v>30</v>
      </c>
      <c r="E34" s="29">
        <f>30+6</f>
        <v>36</v>
      </c>
      <c r="F34" s="41">
        <f>(6*3000)+(700*30)</f>
        <v>39000</v>
      </c>
      <c r="G34" s="38" t="s">
        <v>52</v>
      </c>
      <c r="H34" s="23"/>
      <c r="I34" s="54"/>
      <c r="J34" s="53"/>
      <c r="K34" s="53"/>
      <c r="L34" s="53"/>
      <c r="M34" s="52"/>
      <c r="N34" s="52"/>
    </row>
    <row r="35" spans="1:14" ht="14.25">
      <c r="A35" s="22">
        <v>7</v>
      </c>
      <c r="B35" s="10" t="s">
        <v>78</v>
      </c>
      <c r="C35" s="28" t="s">
        <v>48</v>
      </c>
      <c r="D35" s="11" t="s">
        <v>30</v>
      </c>
      <c r="E35" s="43">
        <v>30</v>
      </c>
      <c r="F35" s="41">
        <f>2500*E35</f>
        <v>75000</v>
      </c>
      <c r="G35" s="38" t="s">
        <v>58</v>
      </c>
      <c r="H35" s="23"/>
      <c r="I35" s="81"/>
      <c r="J35" s="53"/>
      <c r="K35" s="53"/>
      <c r="L35" s="53"/>
      <c r="M35" s="52"/>
      <c r="N35" s="52"/>
    </row>
    <row r="36" spans="1:14" ht="14.25">
      <c r="A36" s="22">
        <v>8</v>
      </c>
      <c r="B36" s="45" t="s">
        <v>79</v>
      </c>
      <c r="C36" s="28" t="s">
        <v>48</v>
      </c>
      <c r="D36" s="11" t="s">
        <v>30</v>
      </c>
      <c r="E36" s="43">
        <v>6</v>
      </c>
      <c r="F36" s="41">
        <f>700*E36</f>
        <v>4200</v>
      </c>
      <c r="G36" s="38" t="s">
        <v>58</v>
      </c>
      <c r="H36" s="23"/>
      <c r="I36" s="81"/>
      <c r="J36" s="53"/>
      <c r="K36" s="53"/>
      <c r="L36" s="53"/>
      <c r="M36" s="52"/>
      <c r="N36" s="52"/>
    </row>
    <row r="37" spans="1:14" ht="14.25">
      <c r="A37" s="22">
        <v>9</v>
      </c>
      <c r="B37" s="10" t="s">
        <v>57</v>
      </c>
      <c r="C37" s="28" t="s">
        <v>48</v>
      </c>
      <c r="D37" s="11" t="s">
        <v>60</v>
      </c>
      <c r="E37" s="11">
        <v>56</v>
      </c>
      <c r="F37" s="18">
        <f>450*E37</f>
        <v>25200</v>
      </c>
      <c r="G37" s="38" t="s">
        <v>58</v>
      </c>
      <c r="H37" s="23"/>
      <c r="I37" s="81"/>
      <c r="J37" s="53"/>
      <c r="K37" s="53"/>
      <c r="L37" s="53"/>
      <c r="M37" s="52"/>
      <c r="N37" s="52"/>
    </row>
    <row r="38" spans="1:14" ht="27">
      <c r="A38" s="22">
        <v>10</v>
      </c>
      <c r="B38" s="10" t="s">
        <v>61</v>
      </c>
      <c r="C38" s="28" t="s">
        <v>48</v>
      </c>
      <c r="D38" s="11" t="s">
        <v>60</v>
      </c>
      <c r="E38" s="40">
        <v>10</v>
      </c>
      <c r="F38" s="18">
        <f>450*E38</f>
        <v>4500</v>
      </c>
      <c r="G38" s="38" t="s">
        <v>58</v>
      </c>
      <c r="H38" s="23"/>
      <c r="I38" s="81"/>
      <c r="J38" s="53"/>
      <c r="K38" s="53"/>
      <c r="L38" s="53"/>
      <c r="M38" s="52"/>
      <c r="N38" s="52"/>
    </row>
    <row r="39" spans="1:14" ht="14.25">
      <c r="A39" s="22">
        <v>11</v>
      </c>
      <c r="B39" s="10"/>
      <c r="C39" s="28" t="s">
        <v>54</v>
      </c>
      <c r="D39" s="11"/>
      <c r="E39" s="11"/>
      <c r="F39" s="18"/>
      <c r="G39" s="38"/>
      <c r="H39" s="23"/>
      <c r="I39" s="81"/>
      <c r="J39" s="53"/>
      <c r="K39" s="53"/>
      <c r="L39" s="53"/>
      <c r="M39" s="52"/>
      <c r="N39" s="52"/>
    </row>
    <row r="40" spans="1:14" ht="14.25">
      <c r="A40" s="22">
        <v>12</v>
      </c>
      <c r="B40" s="10"/>
      <c r="C40" s="28" t="s">
        <v>54</v>
      </c>
      <c r="D40" s="11"/>
      <c r="E40" s="11"/>
      <c r="F40" s="18"/>
      <c r="G40" s="38"/>
      <c r="H40" s="23"/>
      <c r="I40" s="81"/>
      <c r="J40" s="53"/>
      <c r="K40" s="53"/>
      <c r="L40" s="53"/>
      <c r="M40" s="52"/>
      <c r="N40" s="52"/>
    </row>
    <row r="41" spans="1:14" ht="14.25">
      <c r="A41" s="22">
        <v>13</v>
      </c>
      <c r="B41" s="10"/>
      <c r="C41" s="28" t="s">
        <v>54</v>
      </c>
      <c r="D41" s="11"/>
      <c r="E41" s="11"/>
      <c r="F41" s="18"/>
      <c r="G41" s="38"/>
      <c r="H41" s="23"/>
      <c r="I41" s="81"/>
      <c r="J41" s="53"/>
      <c r="K41" s="53"/>
      <c r="L41" s="53"/>
      <c r="M41" s="52"/>
      <c r="N41" s="52"/>
    </row>
    <row r="42" spans="1:14" ht="14.25">
      <c r="A42" s="12"/>
      <c r="B42" s="67" t="s">
        <v>15</v>
      </c>
      <c r="C42" s="67"/>
      <c r="D42" s="13" t="s">
        <v>28</v>
      </c>
      <c r="E42" s="13" t="s">
        <v>28</v>
      </c>
      <c r="F42" s="17">
        <f>SUM(F29:F41)</f>
        <v>330970.9</v>
      </c>
      <c r="G42" s="13" t="s">
        <v>28</v>
      </c>
      <c r="H42" s="13" t="s">
        <v>28</v>
      </c>
      <c r="I42" s="53"/>
      <c r="J42" s="53"/>
      <c r="K42" s="53"/>
      <c r="L42" s="53"/>
      <c r="M42" s="52"/>
      <c r="N42" s="52"/>
    </row>
    <row r="43" spans="9:14" ht="8.25" customHeight="1">
      <c r="I43" s="52"/>
      <c r="J43" s="52"/>
      <c r="K43" s="52"/>
      <c r="L43" s="52"/>
      <c r="M43" s="52"/>
      <c r="N43" s="52"/>
    </row>
    <row r="44" spans="1:14" ht="14.25">
      <c r="A44" s="66" t="s">
        <v>27</v>
      </c>
      <c r="B44" s="66"/>
      <c r="C44" s="66"/>
      <c r="D44" s="66"/>
      <c r="E44" s="66"/>
      <c r="F44" s="66"/>
      <c r="G44" s="66"/>
      <c r="H44" s="7"/>
      <c r="I44" s="54"/>
      <c r="J44" s="52"/>
      <c r="K44" s="52"/>
      <c r="L44" s="52"/>
      <c r="M44" s="52"/>
      <c r="N44" s="52"/>
    </row>
    <row r="45" spans="9:14" ht="8.25" customHeight="1">
      <c r="I45" s="52"/>
      <c r="J45" s="52"/>
      <c r="K45" s="52"/>
      <c r="L45" s="52"/>
      <c r="M45" s="52"/>
      <c r="N45" s="52"/>
    </row>
    <row r="46" spans="1:14" ht="27.75" customHeight="1">
      <c r="A46" s="6" t="s">
        <v>10</v>
      </c>
      <c r="B46" s="57" t="s">
        <v>11</v>
      </c>
      <c r="C46" s="58"/>
      <c r="D46" s="58"/>
      <c r="E46" s="58"/>
      <c r="F46" s="59"/>
      <c r="G46" s="6" t="s">
        <v>23</v>
      </c>
      <c r="H46" s="30"/>
      <c r="I46" s="52"/>
      <c r="J46" s="52"/>
      <c r="K46" s="52"/>
      <c r="L46" s="52"/>
      <c r="M46" s="52"/>
      <c r="N46" s="52"/>
    </row>
    <row r="47" spans="1:14" ht="15" customHeight="1">
      <c r="A47" s="6"/>
      <c r="B47" s="62" t="s">
        <v>50</v>
      </c>
      <c r="C47" s="63"/>
      <c r="D47" s="63"/>
      <c r="E47" s="63"/>
      <c r="F47" s="64"/>
      <c r="G47" s="6" t="s">
        <v>50</v>
      </c>
      <c r="H47" s="30"/>
      <c r="I47" s="52"/>
      <c r="J47" s="52"/>
      <c r="K47" s="52"/>
      <c r="L47" s="52"/>
      <c r="M47" s="52"/>
      <c r="N47" s="52"/>
    </row>
    <row r="48" spans="9:14" ht="15.75" customHeight="1">
      <c r="I48" s="52"/>
      <c r="J48" s="52"/>
      <c r="K48" s="52"/>
      <c r="L48" s="52"/>
      <c r="M48" s="52"/>
      <c r="N48" s="52"/>
    </row>
    <row r="49" spans="1:14" ht="15">
      <c r="A49" s="1" t="s">
        <v>16</v>
      </c>
      <c r="I49" s="52"/>
      <c r="J49" s="80"/>
      <c r="K49" s="52"/>
      <c r="L49" s="52"/>
      <c r="M49" s="52"/>
      <c r="N49" s="52"/>
    </row>
    <row r="50" spans="9:14" ht="14.25">
      <c r="I50" s="52"/>
      <c r="J50" s="52"/>
      <c r="K50" s="52"/>
      <c r="L50" s="52"/>
      <c r="M50" s="52"/>
      <c r="N50" s="52"/>
    </row>
  </sheetData>
  <mergeCells count="11">
    <mergeCell ref="A44:G44"/>
    <mergeCell ref="B46:F46"/>
    <mergeCell ref="B47:F47"/>
    <mergeCell ref="B22:E22"/>
    <mergeCell ref="B23:E23"/>
    <mergeCell ref="A26:G26"/>
    <mergeCell ref="B42:C42"/>
    <mergeCell ref="A8:G8"/>
    <mergeCell ref="B17:E17"/>
    <mergeCell ref="B18:E18"/>
    <mergeCell ref="B21:E21"/>
  </mergeCells>
  <printOptions/>
  <pageMargins left="0.38" right="0.17" top="0.35" bottom="0.17" header="0.16" footer="0.17"/>
  <pageSetup horizontalDpi="600" verticalDpi="600" orientation="landscape" paperSize="9" r:id="rId4"/>
  <legacyDrawing r:id="rId3"/>
  <oleObjects>
    <oleObject progId="CorelDRAW.Graphic.11" shapeId="146776" r:id="rId1"/>
    <oleObject progId="CorelDRAW.Graphic.11" shapeId="14677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F40">
      <selection activeCell="I54" sqref="I10:O54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68</v>
      </c>
      <c r="B8" s="60"/>
      <c r="C8" s="60"/>
      <c r="D8" s="60"/>
      <c r="E8" s="60"/>
      <c r="F8" s="60"/>
      <c r="G8" s="60"/>
    </row>
    <row r="9" ht="16.5" customHeight="1"/>
    <row r="10" spans="1:15" ht="14.25">
      <c r="A10" s="2">
        <v>1</v>
      </c>
      <c r="B10" s="2" t="s">
        <v>3</v>
      </c>
      <c r="C10" s="14"/>
      <c r="D10" s="14"/>
      <c r="E10" s="14"/>
      <c r="F10" s="16">
        <v>4108.4</v>
      </c>
      <c r="G10" s="2" t="s">
        <v>29</v>
      </c>
      <c r="H10" s="2"/>
      <c r="I10" s="51"/>
      <c r="J10" s="52"/>
      <c r="K10" s="52"/>
      <c r="L10" s="52"/>
      <c r="M10" s="52"/>
      <c r="N10" s="52"/>
      <c r="O10" s="52"/>
    </row>
    <row r="11" spans="1:15" ht="14.25">
      <c r="A11" s="2">
        <v>2</v>
      </c>
      <c r="B11" s="2" t="s">
        <v>4</v>
      </c>
      <c r="C11" s="14"/>
      <c r="D11" s="14"/>
      <c r="E11" s="14"/>
      <c r="F11" s="16">
        <v>3829.9</v>
      </c>
      <c r="G11" s="2" t="s">
        <v>29</v>
      </c>
      <c r="H11" s="2"/>
      <c r="I11" s="51"/>
      <c r="J11" s="52"/>
      <c r="K11" s="52"/>
      <c r="L11" s="52"/>
      <c r="M11" s="52"/>
      <c r="N11" s="52"/>
      <c r="O11" s="52"/>
    </row>
    <row r="12" spans="1:15" ht="14.25">
      <c r="A12" s="2">
        <v>3</v>
      </c>
      <c r="B12" s="2" t="s">
        <v>5</v>
      </c>
      <c r="C12" s="14"/>
      <c r="D12" s="14"/>
      <c r="E12" s="14"/>
      <c r="F12" s="16">
        <f>F10-F11</f>
        <v>278.49999999999955</v>
      </c>
      <c r="G12" s="2" t="s">
        <v>29</v>
      </c>
      <c r="H12" s="2"/>
      <c r="I12" s="51"/>
      <c r="J12" s="52"/>
      <c r="K12" s="52"/>
      <c r="L12" s="52"/>
      <c r="M12" s="52"/>
      <c r="N12" s="52"/>
      <c r="O12" s="52"/>
    </row>
    <row r="13" spans="1:15" ht="15" customHeight="1">
      <c r="A13" s="2">
        <v>4</v>
      </c>
      <c r="B13" s="2" t="s">
        <v>6</v>
      </c>
      <c r="C13" s="14"/>
      <c r="D13" s="14"/>
      <c r="E13" s="14"/>
      <c r="F13" s="34">
        <v>83</v>
      </c>
      <c r="G13" s="2" t="s">
        <v>30</v>
      </c>
      <c r="H13" s="2"/>
      <c r="I13" s="51"/>
      <c r="J13" s="52"/>
      <c r="K13" s="52"/>
      <c r="L13" s="52"/>
      <c r="M13" s="52"/>
      <c r="N13" s="52"/>
      <c r="O13" s="52"/>
    </row>
    <row r="14" spans="1:15" ht="14.25" customHeight="1">
      <c r="A14" s="2">
        <v>5</v>
      </c>
      <c r="B14" s="2" t="s">
        <v>22</v>
      </c>
      <c r="C14" s="14"/>
      <c r="D14" s="14"/>
      <c r="E14" s="14"/>
      <c r="F14" s="15">
        <v>193</v>
      </c>
      <c r="G14" s="2" t="s">
        <v>31</v>
      </c>
      <c r="H14" s="2"/>
      <c r="I14" s="51"/>
      <c r="J14" s="52"/>
      <c r="K14" s="52"/>
      <c r="L14" s="52"/>
      <c r="M14" s="52"/>
      <c r="N14" s="52"/>
      <c r="O14" s="52"/>
    </row>
    <row r="15" spans="1:15" ht="14.25">
      <c r="A15" s="19">
        <v>6</v>
      </c>
      <c r="B15" s="19" t="s">
        <v>7</v>
      </c>
      <c r="C15" s="20"/>
      <c r="D15" s="20"/>
      <c r="E15" s="20"/>
      <c r="F15" s="33">
        <v>1985</v>
      </c>
      <c r="G15" s="19" t="s">
        <v>32</v>
      </c>
      <c r="H15" s="2"/>
      <c r="I15" s="51"/>
      <c r="J15" s="52"/>
      <c r="K15" s="52"/>
      <c r="L15" s="52"/>
      <c r="M15" s="52"/>
      <c r="N15" s="52"/>
      <c r="O15" s="52"/>
    </row>
    <row r="16" spans="1:15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  <c r="O16" s="52"/>
    </row>
    <row r="17" spans="1:15" ht="14.25">
      <c r="A17" s="2">
        <v>8</v>
      </c>
      <c r="B17" s="61" t="s">
        <v>37</v>
      </c>
      <c r="C17" s="61"/>
      <c r="D17" s="61"/>
      <c r="E17" s="61"/>
      <c r="F17" s="37">
        <v>488395.74</v>
      </c>
      <c r="G17" s="2" t="s">
        <v>34</v>
      </c>
      <c r="H17" s="2"/>
      <c r="I17" s="51"/>
      <c r="J17" s="52"/>
      <c r="K17" s="52"/>
      <c r="L17" s="52"/>
      <c r="M17" s="52"/>
      <c r="N17" s="52"/>
      <c r="O17" s="52"/>
    </row>
    <row r="18" spans="1:15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295804.8</v>
      </c>
      <c r="G18" s="2" t="s">
        <v>34</v>
      </c>
      <c r="H18" s="2"/>
      <c r="I18" s="51"/>
      <c r="J18" s="52"/>
      <c r="K18" s="52"/>
      <c r="L18" s="52"/>
      <c r="M18" s="52"/>
      <c r="N18" s="52"/>
      <c r="O18" s="52"/>
    </row>
    <row r="19" spans="1:15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784200.54</v>
      </c>
      <c r="G19" s="19" t="s">
        <v>34</v>
      </c>
      <c r="H19" s="2"/>
      <c r="I19" s="51"/>
      <c r="J19" s="52"/>
      <c r="K19" s="52"/>
      <c r="L19" s="52"/>
      <c r="M19" s="52"/>
      <c r="N19" s="52"/>
      <c r="O19" s="52"/>
    </row>
    <row r="20" spans="1:15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  <c r="O20" s="52"/>
    </row>
    <row r="21" spans="1:15" ht="14.25">
      <c r="A21" s="2">
        <v>12</v>
      </c>
      <c r="B21" s="61" t="s">
        <v>38</v>
      </c>
      <c r="C21" s="61"/>
      <c r="D21" s="61"/>
      <c r="E21" s="61"/>
      <c r="F21" s="37">
        <v>170508.74</v>
      </c>
      <c r="G21" s="2" t="s">
        <v>34</v>
      </c>
      <c r="H21" s="2"/>
      <c r="I21" s="51"/>
      <c r="J21" s="52"/>
      <c r="K21" s="52"/>
      <c r="L21" s="52"/>
      <c r="M21" s="52"/>
      <c r="N21" s="52"/>
      <c r="O21" s="52"/>
    </row>
    <row r="22" spans="1:15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64342.31999999999</v>
      </c>
      <c r="G22" s="2" t="s">
        <v>34</v>
      </c>
      <c r="H22" s="2"/>
      <c r="I22" s="51"/>
      <c r="J22" s="52"/>
      <c r="K22" s="52"/>
      <c r="L22" s="52"/>
      <c r="M22" s="52"/>
      <c r="N22" s="52"/>
      <c r="O22" s="52"/>
    </row>
    <row r="23" spans="1:15" ht="15" customHeight="1">
      <c r="A23" s="19">
        <v>14</v>
      </c>
      <c r="B23" s="65" t="s">
        <v>36</v>
      </c>
      <c r="C23" s="65"/>
      <c r="D23" s="65"/>
      <c r="E23" s="65"/>
      <c r="F23" s="36">
        <f>F21+F22</f>
        <v>234851.06</v>
      </c>
      <c r="G23" s="19" t="s">
        <v>34</v>
      </c>
      <c r="H23" s="2"/>
      <c r="I23" s="51"/>
      <c r="J23" s="52"/>
      <c r="K23" s="52"/>
      <c r="L23" s="52"/>
      <c r="M23" s="52"/>
      <c r="N23" s="52"/>
      <c r="O23" s="52"/>
    </row>
    <row r="24" spans="1:15" ht="15" customHeight="1">
      <c r="A24" s="2">
        <v>15</v>
      </c>
      <c r="B24" s="27" t="s">
        <v>44</v>
      </c>
      <c r="C24" s="27"/>
      <c r="D24" s="27"/>
      <c r="E24" s="27"/>
      <c r="F24" s="39">
        <v>3.02</v>
      </c>
      <c r="G24" s="2" t="s">
        <v>45</v>
      </c>
      <c r="H24" s="2"/>
      <c r="I24" s="51"/>
      <c r="J24" s="52"/>
      <c r="K24" s="52"/>
      <c r="L24" s="52"/>
      <c r="M24" s="52"/>
      <c r="N24" s="52"/>
      <c r="O24" s="52"/>
    </row>
    <row r="25" spans="9:15" ht="7.5" customHeight="1">
      <c r="I25" s="52"/>
      <c r="J25" s="52"/>
      <c r="K25" s="52"/>
      <c r="L25" s="52"/>
      <c r="M25" s="52"/>
      <c r="N25" s="52"/>
      <c r="O25" s="52"/>
    </row>
    <row r="26" spans="1:15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  <c r="O26" s="52"/>
    </row>
    <row r="27" spans="9:15" ht="9.75" customHeight="1">
      <c r="I27" s="52"/>
      <c r="J27" s="52"/>
      <c r="K27" s="52"/>
      <c r="L27" s="52"/>
      <c r="M27" s="52"/>
      <c r="N27" s="52"/>
      <c r="O27" s="52"/>
    </row>
    <row r="28" spans="1:15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  <c r="O28" s="52"/>
    </row>
    <row r="29" spans="1:15" ht="14.25">
      <c r="A29" s="22">
        <v>1</v>
      </c>
      <c r="B29" s="10" t="s">
        <v>188</v>
      </c>
      <c r="C29" s="28" t="s">
        <v>48</v>
      </c>
      <c r="D29" s="11" t="s">
        <v>190</v>
      </c>
      <c r="E29" s="50" t="s">
        <v>189</v>
      </c>
      <c r="F29" s="18">
        <v>61976.33</v>
      </c>
      <c r="G29" s="38" t="s">
        <v>56</v>
      </c>
      <c r="H29" s="23"/>
      <c r="I29" s="53"/>
      <c r="J29" s="53"/>
      <c r="K29" s="53"/>
      <c r="L29" s="53"/>
      <c r="M29" s="52"/>
      <c r="N29" s="52"/>
      <c r="O29" s="52"/>
    </row>
    <row r="30" spans="1:15" ht="14.25">
      <c r="A30" s="22">
        <v>2</v>
      </c>
      <c r="B30" s="10" t="s">
        <v>146</v>
      </c>
      <c r="C30" s="28" t="s">
        <v>48</v>
      </c>
      <c r="D30" s="11" t="s">
        <v>39</v>
      </c>
      <c r="E30" s="40">
        <v>3</v>
      </c>
      <c r="F30" s="18">
        <v>10000</v>
      </c>
      <c r="G30" s="38" t="s">
        <v>56</v>
      </c>
      <c r="H30" s="22" t="s">
        <v>176</v>
      </c>
      <c r="I30" s="53"/>
      <c r="J30" s="53"/>
      <c r="K30" s="53"/>
      <c r="L30" s="53"/>
      <c r="M30" s="52"/>
      <c r="N30" s="52"/>
      <c r="O30" s="52"/>
    </row>
    <row r="31" spans="1:15" ht="14.25">
      <c r="A31" s="22">
        <v>3</v>
      </c>
      <c r="B31" s="10" t="s">
        <v>151</v>
      </c>
      <c r="C31" s="28" t="s">
        <v>48</v>
      </c>
      <c r="D31" s="11" t="s">
        <v>39</v>
      </c>
      <c r="E31" s="40">
        <v>26</v>
      </c>
      <c r="F31" s="18">
        <v>17470.8</v>
      </c>
      <c r="G31" s="38" t="s">
        <v>59</v>
      </c>
      <c r="H31" s="22"/>
      <c r="I31" s="53"/>
      <c r="J31" s="53"/>
      <c r="K31" s="53"/>
      <c r="L31" s="53"/>
      <c r="M31" s="52"/>
      <c r="N31" s="52"/>
      <c r="O31" s="52"/>
    </row>
    <row r="32" spans="1:15" ht="14.25">
      <c r="A32" s="22">
        <v>4</v>
      </c>
      <c r="B32" s="10" t="s">
        <v>152</v>
      </c>
      <c r="C32" s="28" t="s">
        <v>48</v>
      </c>
      <c r="D32" s="11" t="s">
        <v>30</v>
      </c>
      <c r="E32" s="29">
        <v>1</v>
      </c>
      <c r="F32" s="18">
        <f>4500*E32</f>
        <v>4500</v>
      </c>
      <c r="G32" s="38" t="s">
        <v>59</v>
      </c>
      <c r="H32" s="23"/>
      <c r="I32" s="53"/>
      <c r="J32" s="53"/>
      <c r="K32" s="53"/>
      <c r="L32" s="53"/>
      <c r="M32" s="52"/>
      <c r="N32" s="52"/>
      <c r="O32" s="52"/>
    </row>
    <row r="33" spans="1:15" ht="14.25">
      <c r="A33" s="22">
        <v>5</v>
      </c>
      <c r="B33" s="10" t="s">
        <v>153</v>
      </c>
      <c r="C33" s="28" t="s">
        <v>48</v>
      </c>
      <c r="D33" s="11" t="s">
        <v>39</v>
      </c>
      <c r="E33" s="40">
        <f>1.2*10</f>
        <v>12</v>
      </c>
      <c r="F33" s="41">
        <v>7709</v>
      </c>
      <c r="G33" s="38" t="s">
        <v>59</v>
      </c>
      <c r="H33" s="22" t="s">
        <v>85</v>
      </c>
      <c r="I33" s="53"/>
      <c r="J33" s="53"/>
      <c r="K33" s="53"/>
      <c r="L33" s="53"/>
      <c r="M33" s="52"/>
      <c r="N33" s="52"/>
      <c r="O33" s="52"/>
    </row>
    <row r="34" spans="1:15" ht="14.25">
      <c r="A34" s="22">
        <v>6</v>
      </c>
      <c r="B34" s="45" t="s">
        <v>154</v>
      </c>
      <c r="C34" s="28" t="s">
        <v>48</v>
      </c>
      <c r="D34" s="11" t="s">
        <v>49</v>
      </c>
      <c r="E34" s="43">
        <v>50</v>
      </c>
      <c r="F34" s="18">
        <v>43224.41</v>
      </c>
      <c r="G34" s="38" t="s">
        <v>59</v>
      </c>
      <c r="H34" s="22"/>
      <c r="I34" s="53"/>
      <c r="J34" s="53"/>
      <c r="K34" s="53"/>
      <c r="L34" s="53"/>
      <c r="M34" s="52"/>
      <c r="N34" s="52"/>
      <c r="O34" s="52"/>
    </row>
    <row r="35" spans="1:15" ht="14.25">
      <c r="A35" s="22">
        <v>7</v>
      </c>
      <c r="B35" s="10" t="s">
        <v>86</v>
      </c>
      <c r="C35" s="28" t="s">
        <v>48</v>
      </c>
      <c r="D35" s="11" t="s">
        <v>39</v>
      </c>
      <c r="E35" s="40" t="s">
        <v>191</v>
      </c>
      <c r="F35" s="41">
        <f>(860*36)+(170*40)+(170*80)</f>
        <v>51360</v>
      </c>
      <c r="G35" s="38" t="s">
        <v>52</v>
      </c>
      <c r="H35" s="23"/>
      <c r="I35" s="53"/>
      <c r="J35" s="53"/>
      <c r="K35" s="53"/>
      <c r="L35" s="53"/>
      <c r="M35" s="52"/>
      <c r="N35" s="52"/>
      <c r="O35" s="52"/>
    </row>
    <row r="36" spans="1:15" ht="27">
      <c r="A36" s="22">
        <v>8</v>
      </c>
      <c r="B36" s="10" t="s">
        <v>155</v>
      </c>
      <c r="C36" s="28" t="s">
        <v>48</v>
      </c>
      <c r="D36" s="11" t="s">
        <v>30</v>
      </c>
      <c r="E36" s="43">
        <v>30</v>
      </c>
      <c r="F36" s="41">
        <v>75674.05</v>
      </c>
      <c r="G36" s="38" t="s">
        <v>59</v>
      </c>
      <c r="H36" s="23"/>
      <c r="I36" s="53"/>
      <c r="J36" s="53"/>
      <c r="K36" s="53"/>
      <c r="L36" s="53"/>
      <c r="M36" s="52"/>
      <c r="N36" s="52"/>
      <c r="O36" s="52"/>
    </row>
    <row r="37" spans="1:15" ht="33.75">
      <c r="A37" s="22">
        <v>9</v>
      </c>
      <c r="B37" s="10" t="s">
        <v>192</v>
      </c>
      <c r="C37" s="28" t="s">
        <v>87</v>
      </c>
      <c r="D37" s="11" t="s">
        <v>30</v>
      </c>
      <c r="E37" s="40">
        <v>2</v>
      </c>
      <c r="F37" s="41">
        <v>3103.19</v>
      </c>
      <c r="G37" s="38" t="s">
        <v>88</v>
      </c>
      <c r="H37" s="23"/>
      <c r="I37" s="53"/>
      <c r="J37" s="53"/>
      <c r="K37" s="53"/>
      <c r="L37" s="53"/>
      <c r="M37" s="52"/>
      <c r="N37" s="52"/>
      <c r="O37" s="52"/>
    </row>
    <row r="38" spans="1:15" ht="23.25" customHeight="1">
      <c r="A38" s="22">
        <v>10</v>
      </c>
      <c r="B38" s="10" t="s">
        <v>157</v>
      </c>
      <c r="C38" s="28" t="s">
        <v>51</v>
      </c>
      <c r="D38" s="11" t="s">
        <v>39</v>
      </c>
      <c r="E38" s="40">
        <v>20</v>
      </c>
      <c r="F38" s="18">
        <f>1300*E38</f>
        <v>26000</v>
      </c>
      <c r="G38" s="38" t="s">
        <v>59</v>
      </c>
      <c r="H38" s="23"/>
      <c r="I38" s="53"/>
      <c r="J38" s="53"/>
      <c r="K38" s="53"/>
      <c r="L38" s="53"/>
      <c r="M38" s="52"/>
      <c r="N38" s="52"/>
      <c r="O38" s="52"/>
    </row>
    <row r="39" spans="1:15" ht="27">
      <c r="A39" s="22">
        <v>11</v>
      </c>
      <c r="B39" s="10" t="s">
        <v>156</v>
      </c>
      <c r="C39" s="28" t="s">
        <v>51</v>
      </c>
      <c r="D39" s="11" t="s">
        <v>39</v>
      </c>
      <c r="E39" s="40">
        <v>12</v>
      </c>
      <c r="F39" s="18">
        <f>1250*E39</f>
        <v>15000</v>
      </c>
      <c r="G39" s="38" t="s">
        <v>59</v>
      </c>
      <c r="H39" s="23"/>
      <c r="I39" s="53"/>
      <c r="J39" s="53"/>
      <c r="K39" s="53"/>
      <c r="L39" s="53"/>
      <c r="M39" s="52"/>
      <c r="N39" s="52"/>
      <c r="O39" s="52"/>
    </row>
    <row r="40" spans="1:15" ht="22.5">
      <c r="A40" s="22">
        <v>12</v>
      </c>
      <c r="B40" s="10" t="s">
        <v>89</v>
      </c>
      <c r="C40" s="28" t="s">
        <v>51</v>
      </c>
      <c r="D40" s="11" t="s">
        <v>39</v>
      </c>
      <c r="E40" s="40">
        <f>0.9*7</f>
        <v>6.3</v>
      </c>
      <c r="F40" s="18">
        <f>856*E40</f>
        <v>5392.8</v>
      </c>
      <c r="G40" s="38" t="s">
        <v>59</v>
      </c>
      <c r="H40" s="23"/>
      <c r="I40" s="53"/>
      <c r="J40" s="53"/>
      <c r="K40" s="53"/>
      <c r="L40" s="53"/>
      <c r="M40" s="52"/>
      <c r="N40" s="52"/>
      <c r="O40" s="52"/>
    </row>
    <row r="41" spans="1:15" ht="22.5">
      <c r="A41" s="22">
        <v>13</v>
      </c>
      <c r="B41" s="10" t="s">
        <v>90</v>
      </c>
      <c r="C41" s="28" t="s">
        <v>51</v>
      </c>
      <c r="D41" s="11" t="s">
        <v>30</v>
      </c>
      <c r="E41" s="11">
        <v>2</v>
      </c>
      <c r="F41" s="41">
        <v>25000</v>
      </c>
      <c r="G41" s="38" t="s">
        <v>101</v>
      </c>
      <c r="H41" s="23"/>
      <c r="I41" s="53"/>
      <c r="J41" s="53"/>
      <c r="K41" s="53"/>
      <c r="L41" s="53"/>
      <c r="M41" s="52"/>
      <c r="N41" s="52"/>
      <c r="O41" s="52"/>
    </row>
    <row r="42" spans="1:15" ht="22.5">
      <c r="A42" s="22">
        <v>14</v>
      </c>
      <c r="B42" s="10" t="s">
        <v>193</v>
      </c>
      <c r="C42" s="28" t="s">
        <v>51</v>
      </c>
      <c r="D42" s="11" t="s">
        <v>30</v>
      </c>
      <c r="E42" s="11">
        <v>1</v>
      </c>
      <c r="F42" s="41">
        <v>2797</v>
      </c>
      <c r="G42" s="38" t="s">
        <v>101</v>
      </c>
      <c r="H42" s="23"/>
      <c r="I42" s="53"/>
      <c r="J42" s="53"/>
      <c r="K42" s="53"/>
      <c r="L42" s="53"/>
      <c r="M42" s="52"/>
      <c r="N42" s="52"/>
      <c r="O42" s="52"/>
    </row>
    <row r="43" spans="1:15" ht="14.25">
      <c r="A43" s="22">
        <v>15</v>
      </c>
      <c r="B43" s="10"/>
      <c r="C43" s="28" t="s">
        <v>54</v>
      </c>
      <c r="D43" s="11"/>
      <c r="E43" s="11"/>
      <c r="F43" s="41"/>
      <c r="G43" s="38"/>
      <c r="H43" s="23"/>
      <c r="I43" s="53"/>
      <c r="J43" s="53"/>
      <c r="K43" s="53"/>
      <c r="L43" s="53"/>
      <c r="M43" s="52"/>
      <c r="N43" s="52"/>
      <c r="O43" s="52"/>
    </row>
    <row r="44" spans="1:15" ht="14.25">
      <c r="A44" s="22">
        <v>16</v>
      </c>
      <c r="B44" s="10"/>
      <c r="C44" s="28" t="s">
        <v>54</v>
      </c>
      <c r="D44" s="11"/>
      <c r="E44" s="11"/>
      <c r="F44" s="41"/>
      <c r="G44" s="38"/>
      <c r="H44" s="23"/>
      <c r="I44" s="53"/>
      <c r="J44" s="53"/>
      <c r="K44" s="53"/>
      <c r="L44" s="53"/>
      <c r="M44" s="52"/>
      <c r="N44" s="52"/>
      <c r="O44" s="52"/>
    </row>
    <row r="45" spans="1:15" ht="14.25">
      <c r="A45" s="22">
        <v>17</v>
      </c>
      <c r="B45" s="10"/>
      <c r="C45" s="28" t="s">
        <v>54</v>
      </c>
      <c r="D45" s="11"/>
      <c r="E45" s="11"/>
      <c r="F45" s="41"/>
      <c r="G45" s="38"/>
      <c r="H45" s="23"/>
      <c r="I45" s="53"/>
      <c r="J45" s="53"/>
      <c r="K45" s="53"/>
      <c r="L45" s="53"/>
      <c r="M45" s="52"/>
      <c r="N45" s="52"/>
      <c r="O45" s="52"/>
    </row>
    <row r="46" spans="1:15" ht="14.25">
      <c r="A46" s="12"/>
      <c r="B46" s="67" t="s">
        <v>15</v>
      </c>
      <c r="C46" s="67"/>
      <c r="D46" s="13" t="s">
        <v>28</v>
      </c>
      <c r="E46" s="13" t="s">
        <v>28</v>
      </c>
      <c r="F46" s="17">
        <f>SUM(F29:F45)</f>
        <v>349207.58</v>
      </c>
      <c r="G46" s="13" t="s">
        <v>28</v>
      </c>
      <c r="H46" s="13" t="s">
        <v>28</v>
      </c>
      <c r="I46" s="53"/>
      <c r="J46" s="53"/>
      <c r="K46" s="53"/>
      <c r="L46" s="53"/>
      <c r="M46" s="52"/>
      <c r="N46" s="52"/>
      <c r="O46" s="52"/>
    </row>
    <row r="47" spans="9:15" ht="8.25" customHeight="1">
      <c r="I47" s="52"/>
      <c r="J47" s="52"/>
      <c r="K47" s="52"/>
      <c r="L47" s="52"/>
      <c r="M47" s="52"/>
      <c r="N47" s="52"/>
      <c r="O47" s="52"/>
    </row>
    <row r="48" spans="1:15" ht="14.25">
      <c r="A48" s="66" t="s">
        <v>27</v>
      </c>
      <c r="B48" s="66"/>
      <c r="C48" s="66"/>
      <c r="D48" s="66"/>
      <c r="E48" s="66"/>
      <c r="F48" s="66"/>
      <c r="G48" s="66"/>
      <c r="H48" s="7"/>
      <c r="I48" s="54"/>
      <c r="J48" s="52"/>
      <c r="K48" s="52"/>
      <c r="L48" s="52"/>
      <c r="M48" s="52"/>
      <c r="N48" s="52"/>
      <c r="O48" s="52"/>
    </row>
    <row r="49" spans="9:15" ht="8.25" customHeight="1">
      <c r="I49" s="52"/>
      <c r="J49" s="52"/>
      <c r="K49" s="52"/>
      <c r="L49" s="52"/>
      <c r="M49" s="52"/>
      <c r="N49" s="52"/>
      <c r="O49" s="52"/>
    </row>
    <row r="50" spans="1:15" ht="27.75" customHeight="1">
      <c r="A50" s="6" t="s">
        <v>10</v>
      </c>
      <c r="B50" s="57" t="s">
        <v>11</v>
      </c>
      <c r="C50" s="58"/>
      <c r="D50" s="58"/>
      <c r="E50" s="58"/>
      <c r="F50" s="59"/>
      <c r="G50" s="6" t="s">
        <v>23</v>
      </c>
      <c r="H50" s="30"/>
      <c r="I50" s="52"/>
      <c r="J50" s="52"/>
      <c r="K50" s="52"/>
      <c r="L50" s="52"/>
      <c r="M50" s="52"/>
      <c r="N50" s="52"/>
      <c r="O50" s="52"/>
    </row>
    <row r="51" spans="1:15" ht="15" customHeight="1">
      <c r="A51" s="6"/>
      <c r="B51" s="62" t="s">
        <v>50</v>
      </c>
      <c r="C51" s="63"/>
      <c r="D51" s="63"/>
      <c r="E51" s="63"/>
      <c r="F51" s="64"/>
      <c r="G51" s="6" t="s">
        <v>50</v>
      </c>
      <c r="H51" s="30"/>
      <c r="I51" s="52"/>
      <c r="J51" s="52"/>
      <c r="K51" s="52"/>
      <c r="L51" s="52"/>
      <c r="M51" s="52"/>
      <c r="N51" s="52"/>
      <c r="O51" s="52"/>
    </row>
    <row r="52" spans="9:15" ht="15.75" customHeight="1">
      <c r="I52" s="52"/>
      <c r="J52" s="52"/>
      <c r="K52" s="52"/>
      <c r="L52" s="52"/>
      <c r="M52" s="52"/>
      <c r="N52" s="52"/>
      <c r="O52" s="52"/>
    </row>
    <row r="53" spans="1:15" ht="15">
      <c r="A53" s="1" t="s">
        <v>16</v>
      </c>
      <c r="I53" s="52"/>
      <c r="J53" s="80"/>
      <c r="K53" s="52"/>
      <c r="L53" s="52"/>
      <c r="M53" s="52"/>
      <c r="N53" s="52"/>
      <c r="O53" s="52"/>
    </row>
    <row r="54" spans="9:15" ht="14.25">
      <c r="I54" s="52"/>
      <c r="J54" s="52"/>
      <c r="K54" s="52"/>
      <c r="L54" s="52"/>
      <c r="M54" s="52"/>
      <c r="N54" s="52"/>
      <c r="O54" s="52"/>
    </row>
    <row r="60" spans="2:4" ht="14.25">
      <c r="B60" s="52"/>
      <c r="C60" s="52"/>
      <c r="D60" s="52"/>
    </row>
    <row r="61" spans="2:4" ht="14.25">
      <c r="B61" s="55"/>
      <c r="C61" s="55"/>
      <c r="D61" s="52"/>
    </row>
    <row r="62" spans="2:4" ht="14.25">
      <c r="B62" s="45"/>
      <c r="C62" s="49"/>
      <c r="D62" s="52"/>
    </row>
    <row r="63" spans="2:4" ht="14.25">
      <c r="B63" s="45"/>
      <c r="C63" s="49"/>
      <c r="D63" s="52"/>
    </row>
    <row r="64" spans="2:4" ht="14.25">
      <c r="B64" s="45"/>
      <c r="C64" s="49"/>
      <c r="D64" s="52"/>
    </row>
    <row r="65" spans="2:4" ht="14.25">
      <c r="B65" s="45"/>
      <c r="C65" s="49"/>
      <c r="D65" s="52"/>
    </row>
    <row r="66" spans="2:4" ht="14.25">
      <c r="B66" s="45"/>
      <c r="C66" s="49"/>
      <c r="D66" s="52"/>
    </row>
    <row r="67" spans="2:4" ht="14.25">
      <c r="B67" s="45"/>
      <c r="C67" s="49"/>
      <c r="D67" s="52"/>
    </row>
    <row r="68" spans="2:4" ht="14.25">
      <c r="B68" s="45"/>
      <c r="C68" s="49"/>
      <c r="D68" s="52"/>
    </row>
    <row r="69" spans="2:4" ht="14.25">
      <c r="B69" s="45"/>
      <c r="C69" s="49"/>
      <c r="D69" s="52"/>
    </row>
    <row r="70" spans="2:4" ht="14.25">
      <c r="B70" s="56"/>
      <c r="C70" s="49"/>
      <c r="D70" s="52"/>
    </row>
    <row r="71" spans="2:4" ht="14.25">
      <c r="B71" s="45"/>
      <c r="C71" s="49"/>
      <c r="D71" s="52"/>
    </row>
    <row r="72" spans="2:4" ht="14.25">
      <c r="B72" s="45"/>
      <c r="C72" s="49"/>
      <c r="D72" s="52"/>
    </row>
    <row r="73" spans="2:4" ht="14.25">
      <c r="B73" s="45"/>
      <c r="C73" s="49"/>
      <c r="D73" s="52"/>
    </row>
    <row r="74" spans="2:4" ht="14.25">
      <c r="B74" s="45"/>
      <c r="C74" s="49"/>
      <c r="D74" s="52"/>
    </row>
    <row r="75" spans="2:4" ht="14.25">
      <c r="B75" s="45"/>
      <c r="C75" s="49"/>
      <c r="D75" s="52"/>
    </row>
    <row r="76" spans="2:4" ht="14.25">
      <c r="B76" s="45"/>
      <c r="C76" s="49"/>
      <c r="D76" s="52"/>
    </row>
    <row r="77" spans="2:4" ht="14.25">
      <c r="B77" s="45"/>
      <c r="C77" s="49"/>
      <c r="D77" s="52"/>
    </row>
    <row r="78" spans="2:4" ht="14.25">
      <c r="B78" s="45"/>
      <c r="C78" s="49"/>
      <c r="D78" s="52"/>
    </row>
    <row r="79" spans="2:4" ht="14.25">
      <c r="B79" s="45"/>
      <c r="C79" s="49"/>
      <c r="D79" s="52"/>
    </row>
    <row r="80" spans="2:4" ht="14.25">
      <c r="B80" s="45"/>
      <c r="C80" s="49"/>
      <c r="D80" s="52"/>
    </row>
    <row r="81" spans="2:4" ht="14.25">
      <c r="B81" s="45"/>
      <c r="C81" s="49"/>
      <c r="D81" s="52"/>
    </row>
  </sheetData>
  <mergeCells count="11">
    <mergeCell ref="A48:G48"/>
    <mergeCell ref="B50:F50"/>
    <mergeCell ref="B51:F51"/>
    <mergeCell ref="B22:E22"/>
    <mergeCell ref="B23:E23"/>
    <mergeCell ref="A26:G26"/>
    <mergeCell ref="B46:C46"/>
    <mergeCell ref="A8:G8"/>
    <mergeCell ref="B17:E17"/>
    <mergeCell ref="B18:E18"/>
    <mergeCell ref="B21:E21"/>
  </mergeCells>
  <printOptions/>
  <pageMargins left="0.32" right="0.17" top="0.34" bottom="0.17" header="0.16" footer="0.17"/>
  <pageSetup horizontalDpi="600" verticalDpi="600" orientation="landscape" paperSize="9" scale="99" r:id="rId4"/>
  <rowBreaks count="1" manualBreakCount="1">
    <brk id="60" max="7" man="1"/>
  </rowBreaks>
  <legacyDrawing r:id="rId3"/>
  <oleObjects>
    <oleObject progId="CorelDRAW.Graphic.11" shapeId="147044" r:id="rId1"/>
    <oleObject progId="CorelDRAW.Graphic.11" shapeId="14704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workbookViewId="0" topLeftCell="E1">
      <selection activeCell="I9" sqref="I9:N55"/>
    </sheetView>
  </sheetViews>
  <sheetFormatPr defaultColWidth="9.140625" defaultRowHeight="12.75"/>
  <cols>
    <col min="1" max="1" width="3.8515625" style="3" customWidth="1"/>
    <col min="2" max="2" width="59.28125" style="3" customWidth="1"/>
    <col min="3" max="3" width="16.57421875" style="3" customWidth="1"/>
    <col min="4" max="4" width="9.140625" style="3" customWidth="1"/>
    <col min="5" max="5" width="12.7109375" style="3" customWidth="1"/>
    <col min="6" max="7" width="18.421875" style="3" customWidth="1"/>
    <col min="8" max="8" width="6.8515625" style="3" customWidth="1"/>
    <col min="9" max="9" width="15.140625" style="3" customWidth="1"/>
    <col min="10" max="10" width="14.140625" style="3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69</v>
      </c>
      <c r="B8" s="60"/>
      <c r="C8" s="60"/>
      <c r="D8" s="60"/>
      <c r="E8" s="60"/>
      <c r="F8" s="60"/>
      <c r="G8" s="60"/>
    </row>
    <row r="9" spans="9:14" ht="16.5" customHeight="1">
      <c r="I9" s="52"/>
      <c r="J9" s="52"/>
      <c r="K9" s="52"/>
      <c r="L9" s="52"/>
      <c r="M9" s="52"/>
      <c r="N9" s="52"/>
    </row>
    <row r="10" spans="1:14" ht="14.25">
      <c r="A10" s="2">
        <v>1</v>
      </c>
      <c r="B10" s="2" t="s">
        <v>3</v>
      </c>
      <c r="C10" s="14"/>
      <c r="D10" s="14"/>
      <c r="E10" s="14"/>
      <c r="F10" s="16">
        <v>2944.4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2711.5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232.9000000000001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152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185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1970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168303.41700000004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211996.80000000002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380300.21700000006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195288.11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45553.2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240841.31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0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26.2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4.25">
      <c r="A29" s="22">
        <v>1</v>
      </c>
      <c r="B29" s="10" t="s">
        <v>158</v>
      </c>
      <c r="C29" s="28" t="s">
        <v>48</v>
      </c>
      <c r="D29" s="11" t="s">
        <v>30</v>
      </c>
      <c r="E29" s="11">
        <v>3</v>
      </c>
      <c r="F29" s="41">
        <f>1500*E29</f>
        <v>4500</v>
      </c>
      <c r="G29" s="38" t="s">
        <v>59</v>
      </c>
      <c r="H29" s="22"/>
      <c r="I29" s="53"/>
      <c r="J29" s="53"/>
      <c r="K29" s="53"/>
      <c r="L29" s="53"/>
      <c r="M29" s="52"/>
      <c r="N29" s="52"/>
    </row>
    <row r="30" spans="1:14" ht="16.5" customHeight="1">
      <c r="A30" s="22">
        <v>2</v>
      </c>
      <c r="B30" s="10" t="s">
        <v>159</v>
      </c>
      <c r="C30" s="28" t="s">
        <v>48</v>
      </c>
      <c r="D30" s="11" t="s">
        <v>30</v>
      </c>
      <c r="E30" s="29">
        <v>1</v>
      </c>
      <c r="F30" s="41">
        <f>2000*E30</f>
        <v>2000</v>
      </c>
      <c r="G30" s="38" t="s">
        <v>59</v>
      </c>
      <c r="H30" s="22"/>
      <c r="I30" s="53"/>
      <c r="J30" s="53"/>
      <c r="K30" s="53"/>
      <c r="L30" s="53"/>
      <c r="M30" s="52"/>
      <c r="N30" s="52"/>
    </row>
    <row r="31" spans="1:14" ht="14.25">
      <c r="A31" s="22">
        <v>4</v>
      </c>
      <c r="B31" s="10" t="s">
        <v>98</v>
      </c>
      <c r="C31" s="28" t="s">
        <v>48</v>
      </c>
      <c r="D31" s="11" t="s">
        <v>39</v>
      </c>
      <c r="E31" s="40">
        <v>34</v>
      </c>
      <c r="F31" s="18">
        <f>1012*E31</f>
        <v>34408</v>
      </c>
      <c r="G31" s="38" t="s">
        <v>52</v>
      </c>
      <c r="H31" s="22"/>
      <c r="I31" s="53"/>
      <c r="J31" s="53"/>
      <c r="K31" s="53"/>
      <c r="L31" s="53"/>
      <c r="M31" s="52"/>
      <c r="N31" s="52"/>
    </row>
    <row r="32" spans="1:14" ht="28.5" customHeight="1">
      <c r="A32" s="22">
        <v>5</v>
      </c>
      <c r="B32" s="10" t="s">
        <v>160</v>
      </c>
      <c r="C32" s="28" t="s">
        <v>48</v>
      </c>
      <c r="D32" s="11" t="s">
        <v>30</v>
      </c>
      <c r="E32" s="29">
        <f>7+3</f>
        <v>10</v>
      </c>
      <c r="F32" s="41">
        <f>(3*3000)+(700*7)</f>
        <v>13900</v>
      </c>
      <c r="G32" s="38" t="s">
        <v>52</v>
      </c>
      <c r="H32" s="22"/>
      <c r="I32" s="53"/>
      <c r="J32" s="53"/>
      <c r="K32" s="53"/>
      <c r="L32" s="53"/>
      <c r="M32" s="52"/>
      <c r="N32" s="52"/>
    </row>
    <row r="33" spans="1:14" ht="14.25">
      <c r="A33" s="22">
        <v>6</v>
      </c>
      <c r="B33" s="10" t="s">
        <v>57</v>
      </c>
      <c r="C33" s="28" t="s">
        <v>48</v>
      </c>
      <c r="D33" s="11" t="s">
        <v>49</v>
      </c>
      <c r="E33" s="43">
        <v>78</v>
      </c>
      <c r="F33" s="18">
        <f>450*E33</f>
        <v>35100</v>
      </c>
      <c r="G33" s="38" t="s">
        <v>58</v>
      </c>
      <c r="H33" s="23"/>
      <c r="I33" s="53"/>
      <c r="J33" s="53"/>
      <c r="K33" s="53"/>
      <c r="L33" s="53"/>
      <c r="M33" s="52"/>
      <c r="N33" s="52"/>
    </row>
    <row r="34" spans="1:14" ht="14.25">
      <c r="A34" s="22">
        <v>7</v>
      </c>
      <c r="B34" s="10" t="s">
        <v>78</v>
      </c>
      <c r="C34" s="28" t="s">
        <v>48</v>
      </c>
      <c r="D34" s="11" t="s">
        <v>30</v>
      </c>
      <c r="E34" s="43">
        <v>5</v>
      </c>
      <c r="F34" s="41">
        <f>2500*E34</f>
        <v>12500</v>
      </c>
      <c r="G34" s="38" t="s">
        <v>58</v>
      </c>
      <c r="H34" s="23"/>
      <c r="I34" s="53"/>
      <c r="J34" s="53"/>
      <c r="K34" s="53"/>
      <c r="L34" s="53"/>
      <c r="M34" s="52"/>
      <c r="N34" s="52"/>
    </row>
    <row r="35" spans="1:14" ht="33.75">
      <c r="A35" s="22">
        <v>8</v>
      </c>
      <c r="B35" s="10" t="s">
        <v>96</v>
      </c>
      <c r="C35" s="28" t="s">
        <v>97</v>
      </c>
      <c r="D35" s="11" t="s">
        <v>39</v>
      </c>
      <c r="E35" s="43">
        <v>56</v>
      </c>
      <c r="F35" s="41">
        <f>170*E35</f>
        <v>9520</v>
      </c>
      <c r="G35" s="38" t="s">
        <v>56</v>
      </c>
      <c r="H35" s="23"/>
      <c r="I35" s="53"/>
      <c r="J35" s="53"/>
      <c r="K35" s="53"/>
      <c r="L35" s="53"/>
      <c r="M35" s="52"/>
      <c r="N35" s="52"/>
    </row>
    <row r="36" spans="1:14" ht="33.75">
      <c r="A36" s="22">
        <v>9</v>
      </c>
      <c r="B36" s="10" t="s">
        <v>162</v>
      </c>
      <c r="C36" s="28" t="s">
        <v>94</v>
      </c>
      <c r="D36" s="11" t="s">
        <v>39</v>
      </c>
      <c r="E36" s="40" t="s">
        <v>161</v>
      </c>
      <c r="F36" s="41">
        <f>(860*0)+(170*200)+(170*100)</f>
        <v>51000</v>
      </c>
      <c r="G36" s="38" t="s">
        <v>59</v>
      </c>
      <c r="H36" s="23"/>
      <c r="I36" s="53"/>
      <c r="J36" s="53"/>
      <c r="K36" s="53"/>
      <c r="L36" s="53"/>
      <c r="M36" s="52"/>
      <c r="N36" s="52"/>
    </row>
    <row r="37" spans="1:14" ht="33.75">
      <c r="A37" s="22">
        <v>10</v>
      </c>
      <c r="B37" s="10" t="s">
        <v>95</v>
      </c>
      <c r="C37" s="28" t="s">
        <v>94</v>
      </c>
      <c r="D37" s="11" t="s">
        <v>30</v>
      </c>
      <c r="E37" s="29">
        <v>1</v>
      </c>
      <c r="F37" s="41">
        <f>3000*E37</f>
        <v>3000</v>
      </c>
      <c r="G37" s="38" t="s">
        <v>59</v>
      </c>
      <c r="H37" s="23"/>
      <c r="I37" s="53"/>
      <c r="J37" s="53"/>
      <c r="K37" s="53"/>
      <c r="L37" s="53"/>
      <c r="M37" s="52"/>
      <c r="N37" s="52"/>
    </row>
    <row r="38" spans="1:14" ht="33.75">
      <c r="A38" s="22">
        <v>11</v>
      </c>
      <c r="B38" s="10" t="s">
        <v>93</v>
      </c>
      <c r="C38" s="28" t="s">
        <v>94</v>
      </c>
      <c r="D38" s="11" t="s">
        <v>30</v>
      </c>
      <c r="E38" s="40">
        <v>5</v>
      </c>
      <c r="F38" s="18">
        <f>12050*E38</f>
        <v>60250</v>
      </c>
      <c r="G38" s="38" t="s">
        <v>59</v>
      </c>
      <c r="H38" s="23"/>
      <c r="I38" s="53"/>
      <c r="J38" s="53"/>
      <c r="K38" s="53"/>
      <c r="L38" s="53"/>
      <c r="M38" s="52"/>
      <c r="N38" s="52"/>
    </row>
    <row r="39" spans="1:14" ht="33.75">
      <c r="A39" s="22">
        <v>12</v>
      </c>
      <c r="B39" s="10" t="s">
        <v>163</v>
      </c>
      <c r="C39" s="28" t="s">
        <v>94</v>
      </c>
      <c r="D39" s="11" t="s">
        <v>39</v>
      </c>
      <c r="E39" s="40" t="s">
        <v>164</v>
      </c>
      <c r="F39" s="41">
        <f>(1620*30)+(130*156)</f>
        <v>68880</v>
      </c>
      <c r="G39" s="38" t="s">
        <v>59</v>
      </c>
      <c r="H39" s="23"/>
      <c r="I39" s="53"/>
      <c r="J39" s="53"/>
      <c r="K39" s="53"/>
      <c r="L39" s="53"/>
      <c r="M39" s="52"/>
      <c r="N39" s="52"/>
    </row>
    <row r="40" spans="1:14" ht="14.25">
      <c r="A40" s="22">
        <v>13</v>
      </c>
      <c r="B40" s="10"/>
      <c r="C40" s="28" t="s">
        <v>54</v>
      </c>
      <c r="D40" s="40"/>
      <c r="E40" s="40"/>
      <c r="F40" s="41"/>
      <c r="G40" s="38"/>
      <c r="H40" s="23"/>
      <c r="I40" s="53"/>
      <c r="J40" s="53"/>
      <c r="K40" s="53"/>
      <c r="L40" s="53"/>
      <c r="M40" s="52"/>
      <c r="N40" s="52"/>
    </row>
    <row r="41" spans="1:14" ht="14.25">
      <c r="A41" s="22">
        <v>14</v>
      </c>
      <c r="B41" s="10"/>
      <c r="C41" s="28" t="s">
        <v>54</v>
      </c>
      <c r="D41" s="40"/>
      <c r="E41" s="40"/>
      <c r="F41" s="41"/>
      <c r="G41" s="38"/>
      <c r="H41" s="23"/>
      <c r="I41" s="53"/>
      <c r="J41" s="53"/>
      <c r="K41" s="53"/>
      <c r="L41" s="53"/>
      <c r="M41" s="52"/>
      <c r="N41" s="52"/>
    </row>
    <row r="42" spans="1:14" ht="14.25">
      <c r="A42" s="22">
        <v>15</v>
      </c>
      <c r="B42" s="10"/>
      <c r="C42" s="28" t="s">
        <v>54</v>
      </c>
      <c r="D42" s="40"/>
      <c r="E42" s="40"/>
      <c r="F42" s="41"/>
      <c r="G42" s="38"/>
      <c r="H42" s="23"/>
      <c r="I42" s="53"/>
      <c r="J42" s="53"/>
      <c r="K42" s="53"/>
      <c r="L42" s="53"/>
      <c r="M42" s="52"/>
      <c r="N42" s="52"/>
    </row>
    <row r="43" spans="1:14" ht="14.25">
      <c r="A43" s="12"/>
      <c r="B43" s="67" t="s">
        <v>15</v>
      </c>
      <c r="C43" s="67"/>
      <c r="D43" s="13" t="s">
        <v>28</v>
      </c>
      <c r="E43" s="13" t="s">
        <v>28</v>
      </c>
      <c r="F43" s="17">
        <f>SUM(F29:F42)</f>
        <v>295058</v>
      </c>
      <c r="G43" s="13" t="s">
        <v>28</v>
      </c>
      <c r="H43" s="13" t="s">
        <v>28</v>
      </c>
      <c r="I43" s="53"/>
      <c r="J43" s="53"/>
      <c r="K43" s="53"/>
      <c r="L43" s="53"/>
      <c r="M43" s="52"/>
      <c r="N43" s="52"/>
    </row>
    <row r="44" spans="9:14" ht="8.25" customHeight="1">
      <c r="I44" s="52"/>
      <c r="J44" s="52"/>
      <c r="K44" s="52"/>
      <c r="L44" s="52"/>
      <c r="M44" s="52"/>
      <c r="N44" s="52"/>
    </row>
    <row r="45" spans="1:14" ht="14.25">
      <c r="A45" s="66" t="s">
        <v>27</v>
      </c>
      <c r="B45" s="66"/>
      <c r="C45" s="66"/>
      <c r="D45" s="66"/>
      <c r="E45" s="66"/>
      <c r="F45" s="66"/>
      <c r="G45" s="66"/>
      <c r="H45" s="7"/>
      <c r="I45" s="54"/>
      <c r="J45" s="52"/>
      <c r="K45" s="52"/>
      <c r="L45" s="52"/>
      <c r="M45" s="52"/>
      <c r="N45" s="52"/>
    </row>
    <row r="46" spans="9:14" ht="8.25" customHeight="1">
      <c r="I46" s="52"/>
      <c r="J46" s="52"/>
      <c r="K46" s="52"/>
      <c r="L46" s="52"/>
      <c r="M46" s="52"/>
      <c r="N46" s="52"/>
    </row>
    <row r="47" spans="1:14" ht="27.75" customHeight="1">
      <c r="A47" s="6" t="s">
        <v>10</v>
      </c>
      <c r="B47" s="57" t="s">
        <v>11</v>
      </c>
      <c r="C47" s="58"/>
      <c r="D47" s="58"/>
      <c r="E47" s="58"/>
      <c r="F47" s="59"/>
      <c r="G47" s="6" t="s">
        <v>23</v>
      </c>
      <c r="H47" s="30"/>
      <c r="I47" s="52"/>
      <c r="J47" s="52"/>
      <c r="K47" s="52"/>
      <c r="L47" s="52"/>
      <c r="M47" s="52"/>
      <c r="N47" s="52"/>
    </row>
    <row r="48" spans="1:14" ht="30.75" customHeight="1">
      <c r="A48" s="11">
        <v>1</v>
      </c>
      <c r="B48" s="68" t="s">
        <v>65</v>
      </c>
      <c r="C48" s="69"/>
      <c r="D48" s="69"/>
      <c r="E48" s="69"/>
      <c r="F48" s="70"/>
      <c r="G48" s="44" t="s">
        <v>52</v>
      </c>
      <c r="H48" s="30"/>
      <c r="I48" s="72"/>
      <c r="J48" s="72"/>
      <c r="K48" s="72"/>
      <c r="L48" s="72"/>
      <c r="M48" s="52"/>
      <c r="N48" s="52"/>
    </row>
    <row r="49" spans="8:14" ht="14.25" customHeight="1">
      <c r="H49" s="30"/>
      <c r="I49" s="73"/>
      <c r="J49" s="74"/>
      <c r="K49" s="72"/>
      <c r="L49" s="72"/>
      <c r="M49" s="52"/>
      <c r="N49" s="52"/>
    </row>
    <row r="50" spans="1:14" ht="14.25" customHeight="1">
      <c r="A50" s="1" t="s">
        <v>16</v>
      </c>
      <c r="H50" s="30"/>
      <c r="I50" s="75"/>
      <c r="J50" s="74"/>
      <c r="K50" s="72"/>
      <c r="L50" s="72"/>
      <c r="M50" s="52"/>
      <c r="N50" s="52"/>
    </row>
    <row r="51" spans="8:14" ht="14.25" customHeight="1">
      <c r="H51" s="30"/>
      <c r="I51" s="76"/>
      <c r="J51" s="77"/>
      <c r="K51" s="72"/>
      <c r="L51" s="72"/>
      <c r="M51" s="52"/>
      <c r="N51" s="52"/>
    </row>
    <row r="52" spans="8:14" ht="15" customHeight="1">
      <c r="H52" s="32"/>
      <c r="I52" s="78"/>
      <c r="J52" s="77"/>
      <c r="K52" s="72"/>
      <c r="L52" s="72"/>
      <c r="M52" s="52"/>
      <c r="N52" s="52"/>
    </row>
    <row r="53" spans="8:14" ht="15" customHeight="1">
      <c r="H53" s="32"/>
      <c r="I53" s="78"/>
      <c r="J53" s="77"/>
      <c r="K53" s="72"/>
      <c r="L53" s="72"/>
      <c r="M53" s="52"/>
      <c r="N53" s="52"/>
    </row>
    <row r="54" spans="9:14" ht="15" customHeight="1">
      <c r="I54" s="73"/>
      <c r="J54" s="74"/>
      <c r="K54" s="52"/>
      <c r="L54" s="52"/>
      <c r="M54" s="52"/>
      <c r="N54" s="52"/>
    </row>
    <row r="55" spans="9:14" ht="14.25">
      <c r="I55" s="79"/>
      <c r="J55" s="79"/>
      <c r="K55" s="52"/>
      <c r="L55" s="52"/>
      <c r="M55" s="52"/>
      <c r="N55" s="52"/>
    </row>
  </sheetData>
  <mergeCells count="12">
    <mergeCell ref="A26:G26"/>
    <mergeCell ref="B43:C43"/>
    <mergeCell ref="I55:J55"/>
    <mergeCell ref="A8:G8"/>
    <mergeCell ref="B17:E17"/>
    <mergeCell ref="B18:E18"/>
    <mergeCell ref="B21:E21"/>
    <mergeCell ref="B48:F48"/>
    <mergeCell ref="B47:F47"/>
    <mergeCell ref="A45:G45"/>
    <mergeCell ref="B22:E22"/>
    <mergeCell ref="B23:E23"/>
  </mergeCells>
  <printOptions/>
  <pageMargins left="0.34" right="0.17" top="0.34" bottom="0.17" header="0.16" footer="0.17"/>
  <pageSetup horizontalDpi="600" verticalDpi="600" orientation="landscape" paperSize="9" r:id="rId4"/>
  <legacyDrawing r:id="rId3"/>
  <oleObjects>
    <oleObject progId="CorelDRAW.Graphic.11" shapeId="149000" r:id="rId1"/>
    <oleObject progId="CorelDRAW.Graphic.11" shapeId="14900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54"/>
  <sheetViews>
    <sheetView workbookViewId="0" topLeftCell="F40">
      <selection activeCell="I54" sqref="I9:M54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7" width="18.421875" style="3" customWidth="1"/>
    <col min="8" max="8" width="6.8515625" style="3" customWidth="1"/>
    <col min="9" max="9" width="15.00390625" style="3" customWidth="1"/>
    <col min="10" max="10" width="14.140625" style="3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70</v>
      </c>
      <c r="B8" s="60"/>
      <c r="C8" s="60"/>
      <c r="D8" s="60"/>
      <c r="E8" s="60"/>
      <c r="F8" s="60"/>
      <c r="G8" s="60"/>
    </row>
    <row r="9" spans="9:13" ht="16.5" customHeight="1">
      <c r="I9" s="52"/>
      <c r="J9" s="52"/>
      <c r="K9" s="52"/>
      <c r="L9" s="52"/>
      <c r="M9" s="52"/>
    </row>
    <row r="10" spans="1:13" ht="14.25">
      <c r="A10" s="2">
        <v>1</v>
      </c>
      <c r="B10" s="2" t="s">
        <v>3</v>
      </c>
      <c r="C10" s="14"/>
      <c r="D10" s="14"/>
      <c r="E10" s="14"/>
      <c r="F10" s="16">
        <v>2967.2</v>
      </c>
      <c r="G10" s="2" t="s">
        <v>29</v>
      </c>
      <c r="H10" s="2"/>
      <c r="I10" s="51"/>
      <c r="J10" s="52"/>
      <c r="K10" s="52"/>
      <c r="L10" s="52"/>
      <c r="M10" s="52"/>
    </row>
    <row r="11" spans="1:13" ht="14.25">
      <c r="A11" s="2">
        <v>2</v>
      </c>
      <c r="B11" s="2" t="s">
        <v>4</v>
      </c>
      <c r="C11" s="14"/>
      <c r="D11" s="14"/>
      <c r="E11" s="14"/>
      <c r="F11" s="16">
        <v>2625.3</v>
      </c>
      <c r="G11" s="2" t="s">
        <v>29</v>
      </c>
      <c r="H11" s="2"/>
      <c r="I11" s="51"/>
      <c r="J11" s="52"/>
      <c r="K11" s="52"/>
      <c r="L11" s="52"/>
      <c r="M11" s="52"/>
    </row>
    <row r="12" spans="1:13" ht="14.25">
      <c r="A12" s="2">
        <v>3</v>
      </c>
      <c r="B12" s="2" t="s">
        <v>5</v>
      </c>
      <c r="C12" s="14"/>
      <c r="D12" s="14"/>
      <c r="E12" s="14"/>
      <c r="F12" s="16">
        <f>F10-F11</f>
        <v>341.89999999999964</v>
      </c>
      <c r="G12" s="2" t="s">
        <v>29</v>
      </c>
      <c r="H12" s="2"/>
      <c r="I12" s="51"/>
      <c r="J12" s="52"/>
      <c r="K12" s="52"/>
      <c r="L12" s="52"/>
      <c r="M12" s="52"/>
    </row>
    <row r="13" spans="1:13" ht="15" customHeight="1">
      <c r="A13" s="2">
        <v>4</v>
      </c>
      <c r="B13" s="2" t="s">
        <v>6</v>
      </c>
      <c r="C13" s="14"/>
      <c r="D13" s="14"/>
      <c r="E13" s="14"/>
      <c r="F13" s="34">
        <v>156</v>
      </c>
      <c r="G13" s="2" t="s">
        <v>30</v>
      </c>
      <c r="H13" s="2"/>
      <c r="I13" s="51"/>
      <c r="J13" s="52"/>
      <c r="K13" s="52"/>
      <c r="L13" s="52"/>
      <c r="M13" s="52"/>
    </row>
    <row r="14" spans="1:13" ht="14.25" customHeight="1">
      <c r="A14" s="2">
        <v>5</v>
      </c>
      <c r="B14" s="2" t="s">
        <v>22</v>
      </c>
      <c r="C14" s="14"/>
      <c r="D14" s="14"/>
      <c r="E14" s="14"/>
      <c r="F14" s="15">
        <v>203</v>
      </c>
      <c r="G14" s="2" t="s">
        <v>31</v>
      </c>
      <c r="H14" s="2"/>
      <c r="I14" s="51"/>
      <c r="J14" s="52"/>
      <c r="K14" s="52"/>
      <c r="L14" s="52"/>
      <c r="M14" s="52"/>
    </row>
    <row r="15" spans="1:13" ht="14.25">
      <c r="A15" s="19">
        <v>6</v>
      </c>
      <c r="B15" s="19" t="s">
        <v>7</v>
      </c>
      <c r="C15" s="20"/>
      <c r="D15" s="20"/>
      <c r="E15" s="20"/>
      <c r="F15" s="33">
        <v>1971</v>
      </c>
      <c r="G15" s="19" t="s">
        <v>32</v>
      </c>
      <c r="H15" s="2"/>
      <c r="I15" s="51"/>
      <c r="J15" s="52"/>
      <c r="K15" s="52"/>
      <c r="L15" s="52"/>
      <c r="M15" s="52"/>
    </row>
    <row r="16" spans="1:13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</row>
    <row r="17" spans="1:13" ht="14.25">
      <c r="A17" s="2">
        <v>8</v>
      </c>
      <c r="B17" s="61" t="s">
        <v>37</v>
      </c>
      <c r="C17" s="61"/>
      <c r="D17" s="61"/>
      <c r="E17" s="61"/>
      <c r="F17" s="37">
        <v>208194.96</v>
      </c>
      <c r="G17" s="2" t="s">
        <v>34</v>
      </c>
      <c r="H17" s="2"/>
      <c r="I17" s="51"/>
      <c r="J17" s="52"/>
      <c r="K17" s="52"/>
      <c r="L17" s="52"/>
      <c r="M17" s="52"/>
    </row>
    <row r="18" spans="1:13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213638.39999999997</v>
      </c>
      <c r="G18" s="2" t="s">
        <v>34</v>
      </c>
      <c r="H18" s="2"/>
      <c r="I18" s="51"/>
      <c r="J18" s="52"/>
      <c r="K18" s="52"/>
      <c r="L18" s="52"/>
      <c r="M18" s="52"/>
    </row>
    <row r="19" spans="1:13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421833.36</v>
      </c>
      <c r="G19" s="19" t="s">
        <v>34</v>
      </c>
      <c r="H19" s="2"/>
      <c r="I19" s="51"/>
      <c r="J19" s="52"/>
      <c r="K19" s="52"/>
      <c r="L19" s="52"/>
      <c r="M19" s="52"/>
    </row>
    <row r="20" spans="1:13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</row>
    <row r="21" spans="1:13" ht="14.25">
      <c r="A21" s="2">
        <v>12</v>
      </c>
      <c r="B21" s="61" t="s">
        <v>38</v>
      </c>
      <c r="C21" s="61"/>
      <c r="D21" s="61"/>
      <c r="E21" s="61"/>
      <c r="F21" s="37">
        <v>160744.2</v>
      </c>
      <c r="G21" s="2" t="s">
        <v>34</v>
      </c>
      <c r="H21" s="2"/>
      <c r="I21" s="51"/>
      <c r="J21" s="52"/>
      <c r="K21" s="52"/>
      <c r="L21" s="52"/>
      <c r="M21" s="52"/>
    </row>
    <row r="22" spans="1:13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44105.04</v>
      </c>
      <c r="G22" s="2" t="s">
        <v>34</v>
      </c>
      <c r="H22" s="2"/>
      <c r="I22" s="51"/>
      <c r="J22" s="52"/>
      <c r="K22" s="52"/>
      <c r="L22" s="52"/>
      <c r="M22" s="52"/>
    </row>
    <row r="23" spans="1:13" ht="15" customHeight="1">
      <c r="A23" s="19">
        <v>14</v>
      </c>
      <c r="B23" s="65" t="s">
        <v>36</v>
      </c>
      <c r="C23" s="65"/>
      <c r="D23" s="65"/>
      <c r="E23" s="65"/>
      <c r="F23" s="36">
        <f>F21+F22</f>
        <v>204849.24000000002</v>
      </c>
      <c r="G23" s="19" t="s">
        <v>34</v>
      </c>
      <c r="H23" s="2"/>
      <c r="I23" s="51"/>
      <c r="J23" s="52"/>
      <c r="K23" s="52"/>
      <c r="L23" s="52"/>
      <c r="M23" s="52"/>
    </row>
    <row r="24" spans="1:13" ht="15" customHeight="1">
      <c r="A24" s="2">
        <v>15</v>
      </c>
      <c r="B24" s="27" t="s">
        <v>44</v>
      </c>
      <c r="C24" s="27"/>
      <c r="D24" s="27"/>
      <c r="E24" s="27"/>
      <c r="F24" s="39">
        <v>0</v>
      </c>
      <c r="G24" s="2" t="s">
        <v>45</v>
      </c>
      <c r="H24" s="2"/>
      <c r="I24" s="51"/>
      <c r="J24" s="52"/>
      <c r="K24" s="52"/>
      <c r="L24" s="52"/>
      <c r="M24" s="52"/>
    </row>
    <row r="25" spans="9:13" ht="7.5" customHeight="1">
      <c r="I25" s="52"/>
      <c r="J25" s="52"/>
      <c r="K25" s="52"/>
      <c r="L25" s="52"/>
      <c r="M25" s="52"/>
    </row>
    <row r="26" spans="1:13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</row>
    <row r="27" spans="9:13" ht="9.75" customHeight="1">
      <c r="I27" s="52"/>
      <c r="J27" s="52"/>
      <c r="K27" s="52"/>
      <c r="L27" s="52"/>
      <c r="M27" s="52"/>
    </row>
    <row r="28" spans="1:13" ht="26.2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</row>
    <row r="29" spans="1:13" ht="14.25">
      <c r="A29" s="22">
        <v>1</v>
      </c>
      <c r="B29" s="10" t="s">
        <v>165</v>
      </c>
      <c r="C29" s="28" t="s">
        <v>48</v>
      </c>
      <c r="D29" s="11" t="s">
        <v>49</v>
      </c>
      <c r="E29" s="40">
        <v>150</v>
      </c>
      <c r="F29" s="41">
        <f>750*E29</f>
        <v>112500</v>
      </c>
      <c r="G29" s="38" t="s">
        <v>59</v>
      </c>
      <c r="H29" s="23"/>
      <c r="I29" s="53"/>
      <c r="J29" s="53"/>
      <c r="K29" s="53"/>
      <c r="L29" s="53"/>
      <c r="M29" s="52"/>
    </row>
    <row r="30" spans="1:13" ht="14.25">
      <c r="A30" s="22">
        <v>2</v>
      </c>
      <c r="B30" s="10" t="s">
        <v>91</v>
      </c>
      <c r="C30" s="28" t="s">
        <v>48</v>
      </c>
      <c r="D30" s="11" t="s">
        <v>49</v>
      </c>
      <c r="E30" s="40">
        <v>10</v>
      </c>
      <c r="F30" s="18">
        <f>800*E30</f>
        <v>8000</v>
      </c>
      <c r="G30" s="38" t="s">
        <v>59</v>
      </c>
      <c r="H30" s="22"/>
      <c r="I30" s="53"/>
      <c r="J30" s="53"/>
      <c r="K30" s="53"/>
      <c r="L30" s="53"/>
      <c r="M30" s="52"/>
    </row>
    <row r="31" spans="1:13" ht="14.25">
      <c r="A31" s="22">
        <v>3</v>
      </c>
      <c r="B31" s="10" t="s">
        <v>168</v>
      </c>
      <c r="C31" s="28" t="s">
        <v>48</v>
      </c>
      <c r="D31" s="11" t="s">
        <v>30</v>
      </c>
      <c r="E31" s="29">
        <v>2</v>
      </c>
      <c r="F31" s="18">
        <f>4500*E31</f>
        <v>9000</v>
      </c>
      <c r="G31" s="42">
        <v>3</v>
      </c>
      <c r="H31" s="22"/>
      <c r="I31" s="53"/>
      <c r="J31" s="53"/>
      <c r="K31" s="53"/>
      <c r="L31" s="53"/>
      <c r="M31" s="52"/>
    </row>
    <row r="32" spans="1:13" ht="14.25">
      <c r="A32" s="22">
        <v>4</v>
      </c>
      <c r="B32" s="10" t="s">
        <v>99</v>
      </c>
      <c r="C32" s="28" t="s">
        <v>48</v>
      </c>
      <c r="D32" s="11" t="s">
        <v>49</v>
      </c>
      <c r="E32" s="40">
        <v>17</v>
      </c>
      <c r="F32" s="18">
        <f>800*E32</f>
        <v>13600</v>
      </c>
      <c r="G32" s="38" t="s">
        <v>59</v>
      </c>
      <c r="H32" s="22"/>
      <c r="I32" s="53"/>
      <c r="J32" s="53"/>
      <c r="K32" s="53"/>
      <c r="L32" s="53"/>
      <c r="M32" s="52"/>
    </row>
    <row r="33" spans="1:13" ht="14.25">
      <c r="A33" s="22">
        <v>5</v>
      </c>
      <c r="B33" s="10" t="s">
        <v>166</v>
      </c>
      <c r="C33" s="28" t="s">
        <v>48</v>
      </c>
      <c r="D33" s="11" t="s">
        <v>39</v>
      </c>
      <c r="E33" s="40">
        <v>30</v>
      </c>
      <c r="F33" s="18">
        <f>1012*E33</f>
        <v>30360</v>
      </c>
      <c r="G33" s="38" t="s">
        <v>52</v>
      </c>
      <c r="H33" s="22"/>
      <c r="I33" s="53"/>
      <c r="J33" s="53"/>
      <c r="K33" s="53"/>
      <c r="L33" s="53"/>
      <c r="M33" s="52"/>
    </row>
    <row r="34" spans="1:13" ht="14.25">
      <c r="A34" s="22">
        <v>6</v>
      </c>
      <c r="B34" s="10" t="s">
        <v>57</v>
      </c>
      <c r="C34" s="28" t="s">
        <v>48</v>
      </c>
      <c r="D34" s="11" t="s">
        <v>49</v>
      </c>
      <c r="E34" s="43">
        <v>87</v>
      </c>
      <c r="F34" s="18">
        <f>450*E34</f>
        <v>39150</v>
      </c>
      <c r="G34" s="38" t="s">
        <v>58</v>
      </c>
      <c r="H34" s="23"/>
      <c r="I34" s="53"/>
      <c r="J34" s="53"/>
      <c r="K34" s="53"/>
      <c r="L34" s="53"/>
      <c r="M34" s="52"/>
    </row>
    <row r="35" spans="1:13" ht="14.25">
      <c r="A35" s="22">
        <v>7</v>
      </c>
      <c r="B35" s="10" t="s">
        <v>92</v>
      </c>
      <c r="C35" s="28" t="s">
        <v>48</v>
      </c>
      <c r="D35" s="11" t="s">
        <v>49</v>
      </c>
      <c r="E35" s="43">
        <v>28</v>
      </c>
      <c r="F35" s="18">
        <f>450*E35</f>
        <v>12600</v>
      </c>
      <c r="G35" s="38" t="s">
        <v>58</v>
      </c>
      <c r="H35" s="23"/>
      <c r="I35" s="53"/>
      <c r="J35" s="53"/>
      <c r="K35" s="53"/>
      <c r="L35" s="53"/>
      <c r="M35" s="52"/>
    </row>
    <row r="36" spans="1:13" ht="14.25">
      <c r="A36" s="22">
        <v>8</v>
      </c>
      <c r="B36" s="10" t="s">
        <v>78</v>
      </c>
      <c r="C36" s="28" t="s">
        <v>48</v>
      </c>
      <c r="D36" s="11" t="s">
        <v>30</v>
      </c>
      <c r="E36" s="43">
        <v>7</v>
      </c>
      <c r="F36" s="41">
        <f>2500*E36</f>
        <v>17500</v>
      </c>
      <c r="G36" s="38" t="s">
        <v>58</v>
      </c>
      <c r="H36" s="23"/>
      <c r="I36" s="53"/>
      <c r="J36" s="53"/>
      <c r="K36" s="53"/>
      <c r="L36" s="53"/>
      <c r="M36" s="52"/>
    </row>
    <row r="37" spans="1:13" ht="30" customHeight="1">
      <c r="A37" s="22">
        <v>9</v>
      </c>
      <c r="B37" s="10" t="s">
        <v>167</v>
      </c>
      <c r="C37" s="28" t="s">
        <v>48</v>
      </c>
      <c r="D37" s="11" t="s">
        <v>30</v>
      </c>
      <c r="E37" s="29">
        <f>12+3</f>
        <v>15</v>
      </c>
      <c r="F37" s="41">
        <f>(700*12)+(3*1500)</f>
        <v>12900</v>
      </c>
      <c r="G37" s="38" t="s">
        <v>58</v>
      </c>
      <c r="H37" s="23"/>
      <c r="I37" s="53"/>
      <c r="J37" s="53"/>
      <c r="K37" s="53"/>
      <c r="L37" s="53"/>
      <c r="M37" s="52"/>
    </row>
    <row r="38" spans="1:13" ht="14.25">
      <c r="A38" s="22">
        <v>10</v>
      </c>
      <c r="B38" s="10"/>
      <c r="C38" s="28" t="s">
        <v>54</v>
      </c>
      <c r="D38" s="11"/>
      <c r="E38" s="11"/>
      <c r="F38" s="18"/>
      <c r="G38" s="38"/>
      <c r="H38" s="23"/>
      <c r="I38" s="53"/>
      <c r="J38" s="53"/>
      <c r="K38" s="53"/>
      <c r="L38" s="53"/>
      <c r="M38" s="52"/>
    </row>
    <row r="39" spans="1:13" ht="14.25">
      <c r="A39" s="22">
        <v>11</v>
      </c>
      <c r="B39" s="10"/>
      <c r="C39" s="28" t="s">
        <v>54</v>
      </c>
      <c r="D39" s="11"/>
      <c r="E39" s="11"/>
      <c r="F39" s="18"/>
      <c r="G39" s="38"/>
      <c r="H39" s="23"/>
      <c r="I39" s="53"/>
      <c r="J39" s="53"/>
      <c r="K39" s="53"/>
      <c r="L39" s="53"/>
      <c r="M39" s="52"/>
    </row>
    <row r="40" spans="1:13" ht="14.25">
      <c r="A40" s="22">
        <v>12</v>
      </c>
      <c r="B40" s="10"/>
      <c r="C40" s="28" t="s">
        <v>54</v>
      </c>
      <c r="D40" s="11"/>
      <c r="E40" s="11"/>
      <c r="F40" s="18"/>
      <c r="G40" s="38"/>
      <c r="H40" s="23"/>
      <c r="I40" s="53"/>
      <c r="J40" s="53"/>
      <c r="K40" s="53"/>
      <c r="L40" s="53"/>
      <c r="M40" s="52"/>
    </row>
    <row r="41" spans="1:13" ht="14.25">
      <c r="A41" s="12"/>
      <c r="B41" s="67" t="s">
        <v>15</v>
      </c>
      <c r="C41" s="67"/>
      <c r="D41" s="13" t="s">
        <v>28</v>
      </c>
      <c r="E41" s="13" t="s">
        <v>28</v>
      </c>
      <c r="F41" s="17">
        <f>SUM(F29:F40)</f>
        <v>255610</v>
      </c>
      <c r="G41" s="13" t="s">
        <v>28</v>
      </c>
      <c r="H41" s="13" t="s">
        <v>28</v>
      </c>
      <c r="I41" s="53"/>
      <c r="J41" s="53"/>
      <c r="K41" s="53"/>
      <c r="L41" s="53"/>
      <c r="M41" s="52"/>
    </row>
    <row r="42" spans="9:13" ht="8.25" customHeight="1">
      <c r="I42" s="52"/>
      <c r="J42" s="52"/>
      <c r="K42" s="52"/>
      <c r="L42" s="52"/>
      <c r="M42" s="52"/>
    </row>
    <row r="43" spans="1:13" ht="14.25">
      <c r="A43" s="66" t="s">
        <v>27</v>
      </c>
      <c r="B43" s="66"/>
      <c r="C43" s="66"/>
      <c r="D43" s="66"/>
      <c r="E43" s="66"/>
      <c r="F43" s="66"/>
      <c r="G43" s="66"/>
      <c r="H43" s="7"/>
      <c r="I43" s="54"/>
      <c r="J43" s="52"/>
      <c r="K43" s="52"/>
      <c r="L43" s="52"/>
      <c r="M43" s="52"/>
    </row>
    <row r="44" spans="9:13" ht="8.25" customHeight="1">
      <c r="I44" s="52"/>
      <c r="J44" s="52"/>
      <c r="K44" s="52"/>
      <c r="L44" s="52"/>
      <c r="M44" s="52"/>
    </row>
    <row r="45" spans="1:13" ht="27.75" customHeight="1">
      <c r="A45" s="6" t="s">
        <v>10</v>
      </c>
      <c r="B45" s="57" t="s">
        <v>11</v>
      </c>
      <c r="C45" s="58"/>
      <c r="D45" s="58"/>
      <c r="E45" s="58"/>
      <c r="F45" s="59"/>
      <c r="G45" s="6" t="s">
        <v>23</v>
      </c>
      <c r="H45" s="30"/>
      <c r="I45" s="52"/>
      <c r="J45" s="52"/>
      <c r="K45" s="52"/>
      <c r="L45" s="52"/>
      <c r="M45" s="52"/>
    </row>
    <row r="46" spans="1:13" ht="30.75" customHeight="1">
      <c r="A46" s="11">
        <v>1</v>
      </c>
      <c r="B46" s="68" t="s">
        <v>64</v>
      </c>
      <c r="C46" s="69"/>
      <c r="D46" s="69" t="s">
        <v>41</v>
      </c>
      <c r="E46" s="69">
        <v>2500</v>
      </c>
      <c r="F46" s="70">
        <f>3000000+100000</f>
        <v>3100000</v>
      </c>
      <c r="G46" s="44" t="s">
        <v>52</v>
      </c>
      <c r="H46" s="30"/>
      <c r="I46" s="72"/>
      <c r="J46" s="72"/>
      <c r="K46" s="72"/>
      <c r="L46" s="72"/>
      <c r="M46" s="52"/>
    </row>
    <row r="47" spans="8:13" ht="14.25" customHeight="1">
      <c r="H47" s="30"/>
      <c r="I47" s="73"/>
      <c r="J47" s="74"/>
      <c r="K47" s="72"/>
      <c r="L47" s="72"/>
      <c r="M47" s="52"/>
    </row>
    <row r="48" spans="1:13" ht="14.25" customHeight="1">
      <c r="A48" s="1" t="s">
        <v>16</v>
      </c>
      <c r="H48" s="30"/>
      <c r="I48" s="75"/>
      <c r="J48" s="74"/>
      <c r="K48" s="72"/>
      <c r="L48" s="72"/>
      <c r="M48" s="52"/>
    </row>
    <row r="49" spans="8:13" ht="14.25" customHeight="1">
      <c r="H49" s="30"/>
      <c r="I49" s="76"/>
      <c r="J49" s="77"/>
      <c r="K49" s="72"/>
      <c r="L49" s="72"/>
      <c r="M49" s="52"/>
    </row>
    <row r="50" spans="8:13" ht="15" customHeight="1">
      <c r="H50" s="32"/>
      <c r="I50" s="78"/>
      <c r="J50" s="77"/>
      <c r="K50" s="72"/>
      <c r="L50" s="72"/>
      <c r="M50" s="52"/>
    </row>
    <row r="51" spans="9:13" ht="15" customHeight="1">
      <c r="I51" s="78"/>
      <c r="J51" s="77"/>
      <c r="K51" s="52"/>
      <c r="L51" s="52"/>
      <c r="M51" s="52"/>
    </row>
    <row r="52" spans="9:13" ht="14.25">
      <c r="I52" s="73"/>
      <c r="J52" s="74"/>
      <c r="K52" s="52"/>
      <c r="L52" s="52"/>
      <c r="M52" s="52"/>
    </row>
    <row r="53" spans="9:13" ht="14.25">
      <c r="I53" s="79"/>
      <c r="J53" s="79"/>
      <c r="K53" s="52"/>
      <c r="L53" s="52"/>
      <c r="M53" s="52"/>
    </row>
    <row r="54" spans="9:13" ht="14.25">
      <c r="I54" s="52"/>
      <c r="J54" s="52"/>
      <c r="K54" s="52"/>
      <c r="L54" s="52"/>
      <c r="M54" s="52"/>
    </row>
  </sheetData>
  <mergeCells count="12">
    <mergeCell ref="A26:G26"/>
    <mergeCell ref="B41:C41"/>
    <mergeCell ref="I53:J53"/>
    <mergeCell ref="A8:G8"/>
    <mergeCell ref="B17:E17"/>
    <mergeCell ref="B18:E18"/>
    <mergeCell ref="B21:E21"/>
    <mergeCell ref="A43:G43"/>
    <mergeCell ref="B46:F46"/>
    <mergeCell ref="B45:F45"/>
    <mergeCell ref="B22:E22"/>
    <mergeCell ref="B23:E23"/>
  </mergeCells>
  <printOptions/>
  <pageMargins left="0.32" right="0.17" top="0.32" bottom="0.17" header="0.16" footer="0.17"/>
  <pageSetup horizontalDpi="600" verticalDpi="600" orientation="landscape" paperSize="9" r:id="rId4"/>
  <rowBreaks count="1" manualBreakCount="1">
    <brk id="37" max="7" man="1"/>
  </rowBreaks>
  <legacyDrawing r:id="rId3"/>
  <oleObjects>
    <oleObject progId="CorelDRAW.Graphic.11" shapeId="168759" r:id="rId1"/>
    <oleObject progId="CorelDRAW.Graphic.11" shapeId="16876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F32">
      <selection activeCell="I46" sqref="I10:N46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71</v>
      </c>
      <c r="B8" s="60"/>
      <c r="C8" s="60"/>
      <c r="D8" s="60"/>
      <c r="E8" s="60"/>
      <c r="F8" s="60"/>
      <c r="G8" s="60"/>
    </row>
    <row r="9" ht="16.5" customHeight="1"/>
    <row r="10" spans="1:14" ht="14.25">
      <c r="A10" s="2">
        <v>1</v>
      </c>
      <c r="B10" s="2" t="s">
        <v>3</v>
      </c>
      <c r="C10" s="14"/>
      <c r="D10" s="14"/>
      <c r="E10" s="14"/>
      <c r="F10" s="16">
        <v>4335.5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4289.7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45.80000000000018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96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206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1974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-142151.89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312156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170004.11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258294.93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72066.95999999999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330361.89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2.16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6.5" customHeight="1">
      <c r="A29" s="31">
        <v>1</v>
      </c>
      <c r="B29" s="10" t="s">
        <v>172</v>
      </c>
      <c r="C29" s="28" t="s">
        <v>48</v>
      </c>
      <c r="D29" s="11" t="s">
        <v>30</v>
      </c>
      <c r="E29" s="11">
        <v>3</v>
      </c>
      <c r="F29" s="18">
        <f>4500*E29</f>
        <v>13500</v>
      </c>
      <c r="G29" s="38" t="s">
        <v>88</v>
      </c>
      <c r="H29" s="6"/>
      <c r="I29" s="52"/>
      <c r="J29" s="52"/>
      <c r="K29" s="52"/>
      <c r="L29" s="52"/>
      <c r="M29" s="52"/>
      <c r="N29" s="52"/>
    </row>
    <row r="30" spans="1:14" ht="15" customHeight="1">
      <c r="A30" s="31">
        <v>2</v>
      </c>
      <c r="B30" s="10" t="s">
        <v>169</v>
      </c>
      <c r="C30" s="28" t="s">
        <v>48</v>
      </c>
      <c r="D30" s="11" t="s">
        <v>30</v>
      </c>
      <c r="E30" s="40">
        <v>6</v>
      </c>
      <c r="F30" s="18">
        <f>20800*E30</f>
        <v>124800</v>
      </c>
      <c r="G30" s="38" t="s">
        <v>56</v>
      </c>
      <c r="H30" s="6"/>
      <c r="I30" s="53"/>
      <c r="J30" s="52"/>
      <c r="K30" s="52"/>
      <c r="L30" s="52"/>
      <c r="M30" s="52"/>
      <c r="N30" s="52"/>
    </row>
    <row r="31" spans="1:14" ht="14.25">
      <c r="A31" s="31">
        <v>3</v>
      </c>
      <c r="B31" s="10" t="s">
        <v>170</v>
      </c>
      <c r="C31" s="28" t="s">
        <v>48</v>
      </c>
      <c r="D31" s="11" t="s">
        <v>39</v>
      </c>
      <c r="E31" s="40" t="s">
        <v>171</v>
      </c>
      <c r="F31" s="18">
        <v>165000</v>
      </c>
      <c r="G31" s="42">
        <v>3</v>
      </c>
      <c r="H31" s="22"/>
      <c r="I31" s="53"/>
      <c r="J31" s="53"/>
      <c r="K31" s="53"/>
      <c r="L31" s="53"/>
      <c r="M31" s="52"/>
      <c r="N31" s="52"/>
    </row>
    <row r="32" spans="1:14" ht="28.5" customHeight="1">
      <c r="A32" s="31">
        <v>4</v>
      </c>
      <c r="B32" s="10" t="s">
        <v>145</v>
      </c>
      <c r="C32" s="28" t="s">
        <v>48</v>
      </c>
      <c r="D32" s="11" t="s">
        <v>30</v>
      </c>
      <c r="E32" s="29">
        <f>15+6</f>
        <v>21</v>
      </c>
      <c r="F32" s="41">
        <f>(6*1500)+(700*15)</f>
        <v>19500</v>
      </c>
      <c r="G32" s="38" t="s">
        <v>52</v>
      </c>
      <c r="H32" s="22"/>
      <c r="I32" s="53"/>
      <c r="J32" s="53"/>
      <c r="K32" s="53"/>
      <c r="L32" s="53"/>
      <c r="M32" s="52"/>
      <c r="N32" s="52"/>
    </row>
    <row r="33" spans="1:14" ht="14.25">
      <c r="A33" s="31">
        <v>5</v>
      </c>
      <c r="B33" s="10" t="s">
        <v>57</v>
      </c>
      <c r="C33" s="28" t="s">
        <v>48</v>
      </c>
      <c r="D33" s="11" t="s">
        <v>49</v>
      </c>
      <c r="E33" s="43">
        <v>32</v>
      </c>
      <c r="F33" s="18">
        <f>450*E33</f>
        <v>14400</v>
      </c>
      <c r="G33" s="38" t="s">
        <v>58</v>
      </c>
      <c r="H33" s="23"/>
      <c r="I33" s="53"/>
      <c r="J33" s="53"/>
      <c r="K33" s="53"/>
      <c r="L33" s="53"/>
      <c r="M33" s="52"/>
      <c r="N33" s="52"/>
    </row>
    <row r="34" spans="1:14" ht="14.25">
      <c r="A34" s="31">
        <v>6</v>
      </c>
      <c r="B34" s="10" t="s">
        <v>78</v>
      </c>
      <c r="C34" s="28" t="s">
        <v>48</v>
      </c>
      <c r="D34" s="11" t="s">
        <v>30</v>
      </c>
      <c r="E34" s="43">
        <v>3</v>
      </c>
      <c r="F34" s="41">
        <f>2500*E34</f>
        <v>7500</v>
      </c>
      <c r="G34" s="38" t="s">
        <v>58</v>
      </c>
      <c r="H34" s="23"/>
      <c r="I34" s="53"/>
      <c r="J34" s="53"/>
      <c r="K34" s="53"/>
      <c r="L34" s="53"/>
      <c r="M34" s="52"/>
      <c r="N34" s="52"/>
    </row>
    <row r="35" spans="1:14" ht="22.5">
      <c r="A35" s="31">
        <v>7</v>
      </c>
      <c r="B35" s="10" t="s">
        <v>185</v>
      </c>
      <c r="C35" s="28" t="s">
        <v>51</v>
      </c>
      <c r="D35" s="11" t="s">
        <v>39</v>
      </c>
      <c r="E35" s="43" t="s">
        <v>187</v>
      </c>
      <c r="F35" s="41">
        <f>(860*16)+(170*264)+(170*176)</f>
        <v>88560</v>
      </c>
      <c r="G35" s="38" t="s">
        <v>56</v>
      </c>
      <c r="H35" s="23"/>
      <c r="I35" s="53"/>
      <c r="J35" s="53"/>
      <c r="K35" s="53"/>
      <c r="L35" s="53"/>
      <c r="M35" s="52"/>
      <c r="N35" s="52"/>
    </row>
    <row r="36" spans="1:14" ht="14.25">
      <c r="A36" s="31">
        <v>8</v>
      </c>
      <c r="B36" s="10"/>
      <c r="C36" s="28" t="s">
        <v>54</v>
      </c>
      <c r="D36" s="11"/>
      <c r="E36" s="11"/>
      <c r="F36" s="18"/>
      <c r="G36" s="38"/>
      <c r="H36" s="23"/>
      <c r="I36" s="53"/>
      <c r="J36" s="53"/>
      <c r="K36" s="53"/>
      <c r="L36" s="53"/>
      <c r="M36" s="52"/>
      <c r="N36" s="52"/>
    </row>
    <row r="37" spans="1:14" ht="14.25">
      <c r="A37" s="31">
        <v>9</v>
      </c>
      <c r="B37" s="10"/>
      <c r="C37" s="28" t="s">
        <v>54</v>
      </c>
      <c r="D37" s="11"/>
      <c r="E37" s="11"/>
      <c r="F37" s="18"/>
      <c r="G37" s="38"/>
      <c r="H37" s="23"/>
      <c r="I37" s="53"/>
      <c r="J37" s="53"/>
      <c r="K37" s="53"/>
      <c r="L37" s="53"/>
      <c r="M37" s="52"/>
      <c r="N37" s="52"/>
    </row>
    <row r="38" spans="1:14" ht="14.25">
      <c r="A38" s="31">
        <v>10</v>
      </c>
      <c r="B38" s="10"/>
      <c r="C38" s="28" t="s">
        <v>54</v>
      </c>
      <c r="D38" s="11"/>
      <c r="E38" s="11"/>
      <c r="F38" s="18"/>
      <c r="G38" s="38"/>
      <c r="H38" s="23"/>
      <c r="I38" s="53"/>
      <c r="J38" s="53"/>
      <c r="K38" s="53"/>
      <c r="L38" s="53"/>
      <c r="M38" s="52"/>
      <c r="N38" s="52"/>
    </row>
    <row r="39" spans="1:14" ht="14.25">
      <c r="A39" s="12"/>
      <c r="B39" s="67" t="s">
        <v>15</v>
      </c>
      <c r="C39" s="67"/>
      <c r="D39" s="13" t="s">
        <v>28</v>
      </c>
      <c r="E39" s="13" t="s">
        <v>28</v>
      </c>
      <c r="F39" s="17">
        <f>SUM(F29:F38)</f>
        <v>433260</v>
      </c>
      <c r="G39" s="13" t="s">
        <v>28</v>
      </c>
      <c r="H39" s="13" t="s">
        <v>28</v>
      </c>
      <c r="I39" s="53"/>
      <c r="J39" s="53"/>
      <c r="K39" s="53"/>
      <c r="L39" s="53"/>
      <c r="M39" s="52"/>
      <c r="N39" s="52"/>
    </row>
    <row r="40" spans="9:14" ht="8.25" customHeight="1">
      <c r="I40" s="52"/>
      <c r="J40" s="52"/>
      <c r="K40" s="52"/>
      <c r="L40" s="52"/>
      <c r="M40" s="52"/>
      <c r="N40" s="52"/>
    </row>
    <row r="41" spans="1:14" ht="14.25">
      <c r="A41" s="66" t="s">
        <v>27</v>
      </c>
      <c r="B41" s="66"/>
      <c r="C41" s="66"/>
      <c r="D41" s="66"/>
      <c r="E41" s="66"/>
      <c r="F41" s="66"/>
      <c r="G41" s="66"/>
      <c r="H41" s="7"/>
      <c r="I41" s="54"/>
      <c r="J41" s="52"/>
      <c r="K41" s="52"/>
      <c r="L41" s="52"/>
      <c r="M41" s="52"/>
      <c r="N41" s="52"/>
    </row>
    <row r="42" spans="9:14" ht="8.25" customHeight="1">
      <c r="I42" s="52"/>
      <c r="J42" s="52"/>
      <c r="K42" s="52"/>
      <c r="L42" s="52"/>
      <c r="M42" s="52"/>
      <c r="N42" s="52"/>
    </row>
    <row r="43" spans="1:14" ht="27.75" customHeight="1">
      <c r="A43" s="6" t="s">
        <v>10</v>
      </c>
      <c r="B43" s="57" t="s">
        <v>11</v>
      </c>
      <c r="C43" s="58"/>
      <c r="D43" s="58"/>
      <c r="E43" s="58"/>
      <c r="F43" s="59"/>
      <c r="G43" s="6" t="s">
        <v>23</v>
      </c>
      <c r="H43" s="30"/>
      <c r="I43" s="52"/>
      <c r="J43" s="52"/>
      <c r="K43" s="52"/>
      <c r="L43" s="52"/>
      <c r="M43" s="52"/>
      <c r="N43" s="52"/>
    </row>
    <row r="44" spans="1:14" ht="15" customHeight="1">
      <c r="A44" s="6"/>
      <c r="B44" s="62" t="s">
        <v>50</v>
      </c>
      <c r="C44" s="63"/>
      <c r="D44" s="63"/>
      <c r="E44" s="63"/>
      <c r="F44" s="64"/>
      <c r="G44" s="6" t="s">
        <v>50</v>
      </c>
      <c r="H44" s="30"/>
      <c r="I44" s="52"/>
      <c r="J44" s="52"/>
      <c r="K44" s="52"/>
      <c r="L44" s="52"/>
      <c r="M44" s="52"/>
      <c r="N44" s="52"/>
    </row>
    <row r="45" spans="9:14" ht="15.75" customHeight="1">
      <c r="I45" s="52"/>
      <c r="J45" s="52"/>
      <c r="K45" s="52"/>
      <c r="L45" s="52"/>
      <c r="M45" s="52"/>
      <c r="N45" s="52"/>
    </row>
    <row r="46" spans="1:14" ht="15">
      <c r="A46" s="1" t="s">
        <v>16</v>
      </c>
      <c r="I46" s="52"/>
      <c r="J46" s="80"/>
      <c r="K46" s="52"/>
      <c r="L46" s="52"/>
      <c r="M46" s="52"/>
      <c r="N46" s="52"/>
    </row>
  </sheetData>
  <mergeCells count="11">
    <mergeCell ref="A41:G41"/>
    <mergeCell ref="B43:F43"/>
    <mergeCell ref="B44:F44"/>
    <mergeCell ref="B22:E22"/>
    <mergeCell ref="B23:E23"/>
    <mergeCell ref="A26:G26"/>
    <mergeCell ref="B39:C39"/>
    <mergeCell ref="A8:G8"/>
    <mergeCell ref="B17:E17"/>
    <mergeCell ref="B18:E18"/>
    <mergeCell ref="B21:E21"/>
  </mergeCells>
  <printOptions/>
  <pageMargins left="0.32" right="0.17" top="0.34" bottom="0.17" header="0.16" footer="0.17"/>
  <pageSetup horizontalDpi="600" verticalDpi="600" orientation="landscape" paperSize="9" r:id="rId4"/>
  <legacyDrawing r:id="rId3"/>
  <oleObjects>
    <oleObject progId="CorelDRAW.Graphic.11" shapeId="177000" r:id="rId1"/>
    <oleObject progId="CorelDRAW.Graphic.11" shapeId="17700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G43">
      <selection activeCell="I43" sqref="I43:M43"/>
    </sheetView>
  </sheetViews>
  <sheetFormatPr defaultColWidth="9.140625" defaultRowHeight="12.75"/>
  <cols>
    <col min="1" max="1" width="3.8515625" style="3" customWidth="1"/>
    <col min="2" max="2" width="59.7109375" style="3" customWidth="1"/>
    <col min="3" max="3" width="16.57421875" style="3" customWidth="1"/>
    <col min="4" max="4" width="9.140625" style="3" customWidth="1"/>
    <col min="5" max="5" width="12.7109375" style="3" customWidth="1"/>
    <col min="6" max="6" width="18.8515625" style="3" customWidth="1"/>
    <col min="7" max="7" width="17.57421875" style="3" customWidth="1"/>
    <col min="8" max="8" width="6.7109375" style="3" customWidth="1"/>
    <col min="9" max="9" width="13.140625" style="3" customWidth="1"/>
    <col min="10" max="10" width="13.421875" style="3" bestFit="1" customWidth="1"/>
    <col min="11" max="11" width="13.8515625" style="3" customWidth="1"/>
    <col min="12" max="16384" width="9.140625" style="3" customWidth="1"/>
  </cols>
  <sheetData>
    <row r="1" spans="3:10" ht="12" customHeight="1">
      <c r="C1" s="8" t="s">
        <v>17</v>
      </c>
      <c r="D1" s="9"/>
      <c r="E1" s="9"/>
      <c r="F1" s="8" t="s">
        <v>18</v>
      </c>
      <c r="G1" s="9"/>
      <c r="J1" s="5"/>
    </row>
    <row r="2" spans="3:6" ht="15">
      <c r="C2" s="4" t="s">
        <v>0</v>
      </c>
      <c r="F2" s="4" t="s">
        <v>19</v>
      </c>
    </row>
    <row r="3" spans="3:6" ht="15">
      <c r="C3" s="4"/>
      <c r="F3" s="4" t="s">
        <v>20</v>
      </c>
    </row>
    <row r="4" spans="3:6" ht="15">
      <c r="C4" s="4"/>
      <c r="F4" s="4" t="s">
        <v>21</v>
      </c>
    </row>
    <row r="5" spans="3:6" ht="15">
      <c r="C5" s="4" t="s">
        <v>1</v>
      </c>
      <c r="F5" s="4" t="s">
        <v>19</v>
      </c>
    </row>
    <row r="6" spans="3:6" ht="15">
      <c r="C6" s="4" t="s">
        <v>42</v>
      </c>
      <c r="F6" s="4" t="s">
        <v>43</v>
      </c>
    </row>
    <row r="7" ht="18" customHeight="1"/>
    <row r="8" spans="1:7" ht="14.25">
      <c r="A8" s="60" t="s">
        <v>72</v>
      </c>
      <c r="B8" s="60"/>
      <c r="C8" s="60"/>
      <c r="D8" s="60"/>
      <c r="E8" s="60"/>
      <c r="F8" s="60"/>
      <c r="G8" s="60"/>
    </row>
    <row r="9" spans="9:14" ht="16.5" customHeight="1">
      <c r="I9" s="52"/>
      <c r="J9" s="52"/>
      <c r="K9" s="52"/>
      <c r="L9" s="52"/>
      <c r="M9" s="52"/>
      <c r="N9" s="52"/>
    </row>
    <row r="10" spans="1:14" ht="14.25">
      <c r="A10" s="2">
        <v>1</v>
      </c>
      <c r="B10" s="2" t="s">
        <v>3</v>
      </c>
      <c r="C10" s="14"/>
      <c r="D10" s="14"/>
      <c r="E10" s="14"/>
      <c r="F10" s="16">
        <v>4370.27</v>
      </c>
      <c r="G10" s="2" t="s">
        <v>29</v>
      </c>
      <c r="H10" s="2"/>
      <c r="I10" s="51"/>
      <c r="J10" s="52"/>
      <c r="K10" s="52"/>
      <c r="L10" s="52"/>
      <c r="M10" s="52"/>
      <c r="N10" s="52"/>
    </row>
    <row r="11" spans="1:14" ht="14.25">
      <c r="A11" s="2">
        <v>2</v>
      </c>
      <c r="B11" s="2" t="s">
        <v>4</v>
      </c>
      <c r="C11" s="14"/>
      <c r="D11" s="14"/>
      <c r="E11" s="14"/>
      <c r="F11" s="16">
        <v>4031.37</v>
      </c>
      <c r="G11" s="2" t="s">
        <v>29</v>
      </c>
      <c r="H11" s="2"/>
      <c r="I11" s="51"/>
      <c r="J11" s="52"/>
      <c r="K11" s="52"/>
      <c r="L11" s="52"/>
      <c r="M11" s="52"/>
      <c r="N11" s="52"/>
    </row>
    <row r="12" spans="1:14" ht="14.25">
      <c r="A12" s="2">
        <v>3</v>
      </c>
      <c r="B12" s="2" t="s">
        <v>5</v>
      </c>
      <c r="C12" s="14"/>
      <c r="D12" s="14"/>
      <c r="E12" s="14"/>
      <c r="F12" s="16">
        <f>F10-F11</f>
        <v>338.90000000000055</v>
      </c>
      <c r="G12" s="2" t="s">
        <v>29</v>
      </c>
      <c r="H12" s="2"/>
      <c r="I12" s="51"/>
      <c r="J12" s="52"/>
      <c r="K12" s="52"/>
      <c r="L12" s="52"/>
      <c r="M12" s="52"/>
      <c r="N12" s="52"/>
    </row>
    <row r="13" spans="1:14" ht="15" customHeight="1">
      <c r="A13" s="2">
        <v>4</v>
      </c>
      <c r="B13" s="2" t="s">
        <v>6</v>
      </c>
      <c r="C13" s="14"/>
      <c r="D13" s="14"/>
      <c r="E13" s="14"/>
      <c r="F13" s="34">
        <v>90</v>
      </c>
      <c r="G13" s="2" t="s">
        <v>30</v>
      </c>
      <c r="H13" s="2"/>
      <c r="I13" s="51"/>
      <c r="J13" s="52"/>
      <c r="K13" s="52"/>
      <c r="L13" s="52"/>
      <c r="M13" s="52"/>
      <c r="N13" s="52"/>
    </row>
    <row r="14" spans="1:14" ht="14.25" customHeight="1">
      <c r="A14" s="2">
        <v>5</v>
      </c>
      <c r="B14" s="2" t="s">
        <v>22</v>
      </c>
      <c r="C14" s="14"/>
      <c r="D14" s="14"/>
      <c r="E14" s="14"/>
      <c r="F14" s="15">
        <v>183</v>
      </c>
      <c r="G14" s="2" t="s">
        <v>31</v>
      </c>
      <c r="H14" s="2"/>
      <c r="I14" s="51"/>
      <c r="J14" s="52"/>
      <c r="K14" s="52"/>
      <c r="L14" s="52"/>
      <c r="M14" s="52"/>
      <c r="N14" s="52"/>
    </row>
    <row r="15" spans="1:14" ht="14.25">
      <c r="A15" s="19">
        <v>6</v>
      </c>
      <c r="B15" s="19" t="s">
        <v>7</v>
      </c>
      <c r="C15" s="20"/>
      <c r="D15" s="20"/>
      <c r="E15" s="20"/>
      <c r="F15" s="33">
        <v>1972</v>
      </c>
      <c r="G15" s="19" t="s">
        <v>32</v>
      </c>
      <c r="H15" s="2"/>
      <c r="I15" s="51"/>
      <c r="J15" s="52"/>
      <c r="K15" s="52"/>
      <c r="L15" s="52"/>
      <c r="M15" s="52"/>
      <c r="N15" s="52"/>
    </row>
    <row r="16" spans="1:14" ht="14.25">
      <c r="A16" s="2">
        <v>7</v>
      </c>
      <c r="B16" s="2" t="s">
        <v>8</v>
      </c>
      <c r="C16" s="14"/>
      <c r="D16" s="14"/>
      <c r="E16" s="14"/>
      <c r="F16" s="16">
        <v>6</v>
      </c>
      <c r="G16" s="2" t="s">
        <v>33</v>
      </c>
      <c r="H16" s="2"/>
      <c r="I16" s="51"/>
      <c r="J16" s="52"/>
      <c r="K16" s="52"/>
      <c r="L16" s="52"/>
      <c r="M16" s="52"/>
      <c r="N16" s="52"/>
    </row>
    <row r="17" spans="1:14" ht="14.25">
      <c r="A17" s="2">
        <v>8</v>
      </c>
      <c r="B17" s="61" t="s">
        <v>37</v>
      </c>
      <c r="C17" s="61"/>
      <c r="D17" s="61"/>
      <c r="E17" s="61"/>
      <c r="F17" s="37">
        <v>676979.575</v>
      </c>
      <c r="G17" s="2" t="s">
        <v>34</v>
      </c>
      <c r="H17" s="2"/>
      <c r="I17" s="51"/>
      <c r="J17" s="52"/>
      <c r="K17" s="52"/>
      <c r="L17" s="52"/>
      <c r="M17" s="52"/>
      <c r="N17" s="52"/>
    </row>
    <row r="18" spans="1:14" ht="14.25" customHeight="1">
      <c r="A18" s="2">
        <v>9</v>
      </c>
      <c r="B18" s="61" t="s">
        <v>24</v>
      </c>
      <c r="C18" s="61"/>
      <c r="D18" s="61"/>
      <c r="E18" s="61"/>
      <c r="F18" s="35">
        <f>F10*F16*12</f>
        <v>314659.44000000006</v>
      </c>
      <c r="G18" s="2" t="s">
        <v>34</v>
      </c>
      <c r="H18" s="2"/>
      <c r="I18" s="51"/>
      <c r="J18" s="52"/>
      <c r="K18" s="52"/>
      <c r="L18" s="52"/>
      <c r="M18" s="52"/>
      <c r="N18" s="52"/>
    </row>
    <row r="19" spans="1:14" ht="14.25" customHeight="1">
      <c r="A19" s="19">
        <v>10</v>
      </c>
      <c r="B19" s="24" t="s">
        <v>35</v>
      </c>
      <c r="C19" s="21"/>
      <c r="D19" s="21"/>
      <c r="E19" s="21"/>
      <c r="F19" s="36">
        <f>F17+F18</f>
        <v>991639.015</v>
      </c>
      <c r="G19" s="19" t="s">
        <v>34</v>
      </c>
      <c r="H19" s="2"/>
      <c r="I19" s="51"/>
      <c r="J19" s="52"/>
      <c r="K19" s="52"/>
      <c r="L19" s="52"/>
      <c r="M19" s="52"/>
      <c r="N19" s="52"/>
    </row>
    <row r="20" spans="1:14" ht="14.25">
      <c r="A20" s="2">
        <v>11</v>
      </c>
      <c r="B20" s="2" t="s">
        <v>9</v>
      </c>
      <c r="C20" s="14"/>
      <c r="D20" s="14"/>
      <c r="E20" s="14"/>
      <c r="F20" s="16">
        <v>1.4</v>
      </c>
      <c r="G20" s="2" t="s">
        <v>33</v>
      </c>
      <c r="H20" s="2"/>
      <c r="I20" s="51"/>
      <c r="J20" s="52"/>
      <c r="K20" s="52"/>
      <c r="L20" s="52"/>
      <c r="M20" s="52"/>
      <c r="N20" s="52"/>
    </row>
    <row r="21" spans="1:14" ht="14.25">
      <c r="A21" s="2">
        <v>12</v>
      </c>
      <c r="B21" s="61" t="s">
        <v>38</v>
      </c>
      <c r="C21" s="61"/>
      <c r="D21" s="61"/>
      <c r="E21" s="61"/>
      <c r="F21" s="37">
        <v>273312</v>
      </c>
      <c r="G21" s="2" t="s">
        <v>34</v>
      </c>
      <c r="H21" s="2"/>
      <c r="I21" s="51"/>
      <c r="J21" s="52"/>
      <c r="K21" s="52"/>
      <c r="L21" s="52"/>
      <c r="M21" s="52"/>
      <c r="N21" s="52"/>
    </row>
    <row r="22" spans="1:14" ht="15" customHeight="1">
      <c r="A22" s="2">
        <v>13</v>
      </c>
      <c r="B22" s="61" t="s">
        <v>25</v>
      </c>
      <c r="C22" s="61"/>
      <c r="D22" s="61"/>
      <c r="E22" s="61"/>
      <c r="F22" s="35">
        <f>F11*F20*12</f>
        <v>67727.016</v>
      </c>
      <c r="G22" s="2" t="s">
        <v>34</v>
      </c>
      <c r="H22" s="2"/>
      <c r="I22" s="51"/>
      <c r="J22" s="52"/>
      <c r="K22" s="52"/>
      <c r="L22" s="52"/>
      <c r="M22" s="52"/>
      <c r="N22" s="52"/>
    </row>
    <row r="23" spans="1:14" ht="15" customHeight="1">
      <c r="A23" s="19">
        <v>14</v>
      </c>
      <c r="B23" s="65" t="s">
        <v>36</v>
      </c>
      <c r="C23" s="65"/>
      <c r="D23" s="65"/>
      <c r="E23" s="65"/>
      <c r="F23" s="36">
        <f>F21+F22</f>
        <v>341039.016</v>
      </c>
      <c r="G23" s="19" t="s">
        <v>34</v>
      </c>
      <c r="H23" s="2"/>
      <c r="I23" s="51"/>
      <c r="J23" s="52"/>
      <c r="K23" s="52"/>
      <c r="L23" s="52"/>
      <c r="M23" s="52"/>
      <c r="N23" s="52"/>
    </row>
    <row r="24" spans="1:14" ht="15" customHeight="1">
      <c r="A24" s="2">
        <v>15</v>
      </c>
      <c r="B24" s="27" t="s">
        <v>44</v>
      </c>
      <c r="C24" s="27"/>
      <c r="D24" s="27"/>
      <c r="E24" s="27"/>
      <c r="F24" s="39">
        <v>7.22</v>
      </c>
      <c r="G24" s="2" t="s">
        <v>45</v>
      </c>
      <c r="H24" s="2"/>
      <c r="I24" s="51"/>
      <c r="J24" s="52"/>
      <c r="K24" s="52"/>
      <c r="L24" s="52"/>
      <c r="M24" s="52"/>
      <c r="N24" s="52"/>
    </row>
    <row r="25" spans="9:14" ht="7.5" customHeight="1">
      <c r="I25" s="52"/>
      <c r="J25" s="52"/>
      <c r="K25" s="52"/>
      <c r="L25" s="52"/>
      <c r="M25" s="52"/>
      <c r="N25" s="52"/>
    </row>
    <row r="26" spans="1:14" ht="14.25">
      <c r="A26" s="66" t="s">
        <v>26</v>
      </c>
      <c r="B26" s="66"/>
      <c r="C26" s="66"/>
      <c r="D26" s="66"/>
      <c r="E26" s="66"/>
      <c r="F26" s="66"/>
      <c r="G26" s="66"/>
      <c r="H26" s="7"/>
      <c r="I26" s="52"/>
      <c r="J26" s="52"/>
      <c r="K26" s="52"/>
      <c r="L26" s="52"/>
      <c r="M26" s="52"/>
      <c r="N26" s="52"/>
    </row>
    <row r="27" spans="9:14" ht="9.75" customHeight="1">
      <c r="I27" s="52"/>
      <c r="J27" s="52"/>
      <c r="K27" s="52"/>
      <c r="L27" s="52"/>
      <c r="M27" s="52"/>
      <c r="N27" s="52"/>
    </row>
    <row r="28" spans="1:14" ht="39.75" customHeight="1">
      <c r="A28" s="6" t="s">
        <v>10</v>
      </c>
      <c r="B28" s="6" t="s">
        <v>11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23</v>
      </c>
      <c r="H28" s="6" t="s">
        <v>47</v>
      </c>
      <c r="I28" s="52"/>
      <c r="J28" s="52"/>
      <c r="K28" s="52"/>
      <c r="L28" s="52"/>
      <c r="M28" s="52"/>
      <c r="N28" s="52"/>
    </row>
    <row r="29" spans="1:14" ht="15.75" customHeight="1">
      <c r="A29" s="22">
        <v>1</v>
      </c>
      <c r="B29" s="10" t="s">
        <v>195</v>
      </c>
      <c r="C29" s="28" t="s">
        <v>48</v>
      </c>
      <c r="D29" s="11" t="s">
        <v>39</v>
      </c>
      <c r="E29" s="40">
        <f>0.6*1.4*2</f>
        <v>1.68</v>
      </c>
      <c r="F29" s="41">
        <f>4650*E29</f>
        <v>7812</v>
      </c>
      <c r="G29" s="38" t="s">
        <v>59</v>
      </c>
      <c r="H29" s="23" t="s">
        <v>196</v>
      </c>
      <c r="I29" s="53"/>
      <c r="J29" s="53"/>
      <c r="K29" s="53"/>
      <c r="L29" s="53"/>
      <c r="M29" s="52"/>
      <c r="N29" s="52"/>
    </row>
    <row r="30" spans="1:14" ht="15.75" customHeight="1">
      <c r="A30" s="22">
        <v>2</v>
      </c>
      <c r="B30" s="10" t="s">
        <v>197</v>
      </c>
      <c r="C30" s="28" t="s">
        <v>48</v>
      </c>
      <c r="D30" s="40" t="s">
        <v>60</v>
      </c>
      <c r="E30" s="11">
        <v>40</v>
      </c>
      <c r="F30" s="41">
        <f>500*E30</f>
        <v>20000</v>
      </c>
      <c r="G30" s="38" t="s">
        <v>59</v>
      </c>
      <c r="H30" s="23"/>
      <c r="I30" s="53"/>
      <c r="J30" s="53"/>
      <c r="K30" s="53"/>
      <c r="L30" s="53"/>
      <c r="M30" s="52"/>
      <c r="N30" s="52"/>
    </row>
    <row r="31" spans="1:14" ht="33.75">
      <c r="A31" s="22">
        <v>3</v>
      </c>
      <c r="B31" s="10" t="s">
        <v>173</v>
      </c>
      <c r="C31" s="28" t="s">
        <v>100</v>
      </c>
      <c r="D31" s="11" t="s">
        <v>39</v>
      </c>
      <c r="E31" s="40">
        <v>2.27</v>
      </c>
      <c r="F31" s="18">
        <f>920*E31</f>
        <v>2088.4</v>
      </c>
      <c r="G31" s="38" t="s">
        <v>101</v>
      </c>
      <c r="H31" s="23"/>
      <c r="I31" s="53"/>
      <c r="J31" s="53"/>
      <c r="K31" s="53"/>
      <c r="L31" s="53"/>
      <c r="M31" s="52"/>
      <c r="N31" s="52"/>
    </row>
    <row r="32" spans="1:14" ht="33.75">
      <c r="A32" s="22">
        <v>4</v>
      </c>
      <c r="B32" s="10" t="s">
        <v>146</v>
      </c>
      <c r="C32" s="28" t="s">
        <v>194</v>
      </c>
      <c r="D32" s="11" t="s">
        <v>40</v>
      </c>
      <c r="E32" s="40">
        <v>1</v>
      </c>
      <c r="F32" s="18">
        <f>10000*E32</f>
        <v>10000</v>
      </c>
      <c r="G32" s="38" t="s">
        <v>59</v>
      </c>
      <c r="H32" s="22"/>
      <c r="I32" s="53"/>
      <c r="J32" s="53"/>
      <c r="K32" s="53"/>
      <c r="L32" s="53"/>
      <c r="M32" s="52"/>
      <c r="N32" s="52"/>
    </row>
    <row r="33" spans="1:14" ht="14.25">
      <c r="A33" s="22">
        <v>5</v>
      </c>
      <c r="B33" s="10"/>
      <c r="C33" s="28" t="s">
        <v>54</v>
      </c>
      <c r="D33" s="11"/>
      <c r="E33" s="11"/>
      <c r="F33" s="18"/>
      <c r="G33" s="38"/>
      <c r="H33" s="23"/>
      <c r="I33" s="53"/>
      <c r="J33" s="53"/>
      <c r="K33" s="53"/>
      <c r="L33" s="53"/>
      <c r="M33" s="52"/>
      <c r="N33" s="52"/>
    </row>
    <row r="34" spans="1:14" ht="14.25">
      <c r="A34" s="22">
        <v>6</v>
      </c>
      <c r="B34" s="10"/>
      <c r="C34" s="28" t="s">
        <v>54</v>
      </c>
      <c r="D34" s="11"/>
      <c r="E34" s="11"/>
      <c r="F34" s="18"/>
      <c r="G34" s="38"/>
      <c r="H34" s="23"/>
      <c r="I34" s="53"/>
      <c r="J34" s="53"/>
      <c r="K34" s="53"/>
      <c r="L34" s="53"/>
      <c r="M34" s="52"/>
      <c r="N34" s="52"/>
    </row>
    <row r="35" spans="1:14" ht="14.25">
      <c r="A35" s="22">
        <v>7</v>
      </c>
      <c r="B35" s="10"/>
      <c r="C35" s="28" t="s">
        <v>54</v>
      </c>
      <c r="D35" s="11"/>
      <c r="E35" s="11"/>
      <c r="F35" s="18"/>
      <c r="G35" s="38"/>
      <c r="H35" s="23"/>
      <c r="I35" s="53"/>
      <c r="J35" s="53"/>
      <c r="K35" s="53"/>
      <c r="L35" s="53"/>
      <c r="M35" s="52"/>
      <c r="N35" s="52"/>
    </row>
    <row r="36" spans="1:14" ht="14.25">
      <c r="A36" s="12"/>
      <c r="B36" s="67" t="s">
        <v>15</v>
      </c>
      <c r="C36" s="67"/>
      <c r="D36" s="13" t="s">
        <v>28</v>
      </c>
      <c r="E36" s="13" t="s">
        <v>28</v>
      </c>
      <c r="F36" s="17">
        <f>SUM(F29:F35)</f>
        <v>39900.4</v>
      </c>
      <c r="G36" s="13" t="s">
        <v>28</v>
      </c>
      <c r="H36" s="13" t="s">
        <v>28</v>
      </c>
      <c r="I36" s="53"/>
      <c r="J36" s="53"/>
      <c r="K36" s="53"/>
      <c r="L36" s="53"/>
      <c r="M36" s="52"/>
      <c r="N36" s="52"/>
    </row>
    <row r="37" spans="9:14" ht="8.25" customHeight="1">
      <c r="I37" s="52"/>
      <c r="J37" s="52"/>
      <c r="K37" s="52"/>
      <c r="L37" s="52"/>
      <c r="M37" s="52"/>
      <c r="N37" s="52"/>
    </row>
    <row r="38" spans="1:14" ht="14.25">
      <c r="A38" s="66" t="s">
        <v>27</v>
      </c>
      <c r="B38" s="66"/>
      <c r="C38" s="66"/>
      <c r="D38" s="66"/>
      <c r="E38" s="66"/>
      <c r="F38" s="66"/>
      <c r="G38" s="66"/>
      <c r="H38" s="7"/>
      <c r="I38" s="54"/>
      <c r="J38" s="52"/>
      <c r="K38" s="52"/>
      <c r="L38" s="52"/>
      <c r="M38" s="52"/>
      <c r="N38" s="52"/>
    </row>
    <row r="39" spans="9:14" ht="8.25" customHeight="1">
      <c r="I39" s="52"/>
      <c r="J39" s="52"/>
      <c r="K39" s="52"/>
      <c r="L39" s="52"/>
      <c r="M39" s="52"/>
      <c r="N39" s="52"/>
    </row>
    <row r="40" spans="1:8" ht="27.75" customHeight="1">
      <c r="A40" s="6" t="s">
        <v>10</v>
      </c>
      <c r="B40" s="57" t="s">
        <v>11</v>
      </c>
      <c r="C40" s="58"/>
      <c r="D40" s="58"/>
      <c r="E40" s="58"/>
      <c r="F40" s="59"/>
      <c r="G40" s="6" t="s">
        <v>23</v>
      </c>
      <c r="H40" s="30"/>
    </row>
    <row r="41" spans="1:8" ht="15" customHeight="1">
      <c r="A41" s="6"/>
      <c r="B41" s="62" t="s">
        <v>50</v>
      </c>
      <c r="C41" s="63"/>
      <c r="D41" s="63"/>
      <c r="E41" s="63"/>
      <c r="F41" s="64"/>
      <c r="G41" s="6" t="s">
        <v>50</v>
      </c>
      <c r="H41" s="30"/>
    </row>
    <row r="42" ht="8.25" customHeight="1"/>
    <row r="43" spans="1:10" ht="15">
      <c r="A43" s="1" t="s">
        <v>16</v>
      </c>
      <c r="J43" s="26"/>
    </row>
  </sheetData>
  <mergeCells count="11">
    <mergeCell ref="A38:G38"/>
    <mergeCell ref="B40:F40"/>
    <mergeCell ref="B41:F41"/>
    <mergeCell ref="B22:E22"/>
    <mergeCell ref="B23:E23"/>
    <mergeCell ref="A26:G26"/>
    <mergeCell ref="B36:C36"/>
    <mergeCell ref="A8:G8"/>
    <mergeCell ref="B17:E17"/>
    <mergeCell ref="B18:E18"/>
    <mergeCell ref="B21:E21"/>
  </mergeCells>
  <printOptions/>
  <pageMargins left="0.36" right="0.17" top="0.23" bottom="0.17" header="0.16" footer="0.17"/>
  <pageSetup fitToHeight="3" fitToWidth="3" horizontalDpi="600" verticalDpi="600" orientation="landscape" paperSize="9" r:id="rId4"/>
  <legacyDrawing r:id="rId3"/>
  <oleObjects>
    <oleObject progId="CorelDRAW.Graphic.11" shapeId="178643" r:id="rId1"/>
    <oleObject progId="CorelDRAW.Graphic.11" shapeId="1786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2011-07-06T07:15:41Z</cp:lastPrinted>
  <dcterms:created xsi:type="dcterms:W3CDTF">1996-10-08T23:32:33Z</dcterms:created>
  <dcterms:modified xsi:type="dcterms:W3CDTF">2012-02-28T09:46:14Z</dcterms:modified>
  <cp:category/>
  <cp:version/>
  <cp:contentType/>
  <cp:contentStatus/>
</cp:coreProperties>
</file>