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5955" windowWidth="9720" windowHeight="7320" tabRatio="942" activeTab="0"/>
  </bookViews>
  <sheets>
    <sheet name="Вод78-7" sheetId="1" r:id="rId1"/>
    <sheet name="в 2" sheetId="2" r:id="rId2"/>
    <sheet name="в 23" sheetId="3" r:id="rId3"/>
    <sheet name="в 25" sheetId="4" r:id="rId4"/>
    <sheet name="в 27" sheetId="5" r:id="rId5"/>
    <sheet name="в 35" sheetId="6" r:id="rId6"/>
    <sheet name="в 41" sheetId="7" r:id="rId7"/>
    <sheet name="в 43" sheetId="8" r:id="rId8"/>
    <sheet name="Г11А" sheetId="9" r:id="rId9"/>
    <sheet name="Г11Б" sheetId="10" r:id="rId10"/>
    <sheet name="Г11В" sheetId="11" r:id="rId11"/>
    <sheet name="жд 30" sheetId="12" r:id="rId12"/>
    <sheet name="жд 32" sheetId="13" r:id="rId13"/>
    <sheet name="жд 60" sheetId="14" r:id="rId14"/>
    <sheet name="жд 62" sheetId="15" r:id="rId15"/>
    <sheet name="ич 20" sheetId="16" r:id="rId16"/>
    <sheet name="ич 24" sheetId="17" r:id="rId17"/>
    <sheet name="и 14" sheetId="18" r:id="rId18"/>
    <sheet name="Л5" sheetId="19" r:id="rId19"/>
    <sheet name="Л5-1" sheetId="20" r:id="rId20"/>
    <sheet name="Л5-2" sheetId="21" r:id="rId21"/>
    <sheet name="Л6Б" sheetId="22" r:id="rId22"/>
    <sheet name="Л7" sheetId="23" r:id="rId23"/>
    <sheet name="м 2" sheetId="24" r:id="rId24"/>
    <sheet name="н 1" sheetId="25" r:id="rId25"/>
    <sheet name="П21" sheetId="26" r:id="rId26"/>
    <sheet name="п 2" sheetId="27" r:id="rId27"/>
    <sheet name="п 73" sheetId="28" r:id="rId28"/>
    <sheet name="СГ50" sheetId="29" r:id="rId29"/>
    <sheet name="СГ53" sheetId="30" r:id="rId30"/>
    <sheet name="СГ54" sheetId="31" r:id="rId31"/>
    <sheet name="т7" sheetId="32" r:id="rId32"/>
    <sheet name="79гв 1" sheetId="33" r:id="rId33"/>
  </sheets>
  <definedNames>
    <definedName name="_xlnm.Print_Area" localSheetId="32">'79гв 1'!$A$1:$H$36</definedName>
    <definedName name="_xlnm.Print_Area" localSheetId="1">'в 2'!$A$1:$H$29</definedName>
    <definedName name="_xlnm.Print_Area" localSheetId="2">'в 23'!$A$1:$H$33</definedName>
    <definedName name="_xlnm.Print_Area" localSheetId="3">'в 25'!$A$1:$H$31</definedName>
    <definedName name="_xlnm.Print_Area" localSheetId="4">'в 27'!$A$1:$H$28</definedName>
    <definedName name="_xlnm.Print_Area" localSheetId="5">'в 35'!$A$1:$H$31</definedName>
    <definedName name="_xlnm.Print_Area" localSheetId="6">'в 41'!$A$1:$H$29</definedName>
    <definedName name="_xlnm.Print_Area" localSheetId="7">'в 43'!$A$1:$H$34</definedName>
    <definedName name="_xlnm.Print_Area" localSheetId="0">'Вод78-7'!$A$1:$H$28</definedName>
    <definedName name="_xlnm.Print_Area" localSheetId="8">'Г11А'!$A$1:$H$31</definedName>
    <definedName name="_xlnm.Print_Area" localSheetId="10">'Г11В'!$A$1:$H$27</definedName>
    <definedName name="_xlnm.Print_Area" localSheetId="11">'жд 30'!$A$1:$H$38</definedName>
    <definedName name="_xlnm.Print_Area" localSheetId="12">'жд 32'!$A$1:$H$31</definedName>
    <definedName name="_xlnm.Print_Area" localSheetId="13">'жд 60'!$A$1:$H$35</definedName>
    <definedName name="_xlnm.Print_Area" localSheetId="17">'и 14'!$A$1:$H$32</definedName>
    <definedName name="_xlnm.Print_Area" localSheetId="15">'ич 20'!$A$1:$H$29</definedName>
    <definedName name="_xlnm.Print_Area" localSheetId="16">'ич 24'!$A$1:$H$32</definedName>
    <definedName name="_xlnm.Print_Area" localSheetId="18">'Л5'!$A$1:$H$28</definedName>
    <definedName name="_xlnm.Print_Area" localSheetId="19">'Л5-1'!$A$1:$H$26</definedName>
    <definedName name="_xlnm.Print_Area" localSheetId="20">'Л5-2'!$A$1:$H$26</definedName>
    <definedName name="_xlnm.Print_Area" localSheetId="21">'Л6Б'!$A$1:$H$31</definedName>
    <definedName name="_xlnm.Print_Area" localSheetId="22">'Л7'!$A$1:$H$28</definedName>
    <definedName name="_xlnm.Print_Area" localSheetId="23">'м 2'!$A$1:$H$31</definedName>
    <definedName name="_xlnm.Print_Area" localSheetId="24">'н 1'!$A$1:$H$66</definedName>
    <definedName name="_xlnm.Print_Area" localSheetId="26">'п 2'!$A$1:$H$30</definedName>
    <definedName name="_xlnm.Print_Area" localSheetId="27">'п 73'!#REF!</definedName>
    <definedName name="_xlnm.Print_Area" localSheetId="25">'П21'!$A$1:$L$31</definedName>
    <definedName name="_xlnm.Print_Area" localSheetId="28">'СГ50'!$A$1:$H$27</definedName>
    <definedName name="_xlnm.Print_Area" localSheetId="29">'СГ53'!$A$42:$H$71</definedName>
    <definedName name="_xlnm.Print_Area" localSheetId="30">'СГ54'!$A$1:$H$29</definedName>
    <definedName name="_xlnm.Print_Area" localSheetId="31">'т7'!$A$1:$H$32</definedName>
  </definedNames>
  <calcPr fullCalcOnLoad="1"/>
</workbook>
</file>

<file path=xl/sharedStrings.xml><?xml version="1.0" encoding="utf-8"?>
<sst xmlns="http://schemas.openxmlformats.org/spreadsheetml/2006/main" count="1183" uniqueCount="221">
  <si>
    <t>УТВЕРЖДАЮ:</t>
  </si>
  <si>
    <t>Директор ООО "Управдом"</t>
  </si>
  <si>
    <t>________________ О.Г.Урядов</t>
  </si>
  <si>
    <t>работ по текущему ремонту общего имущества многоквартирного жилого дома</t>
  </si>
  <si>
    <t>Текущий ремонт, руб.</t>
  </si>
  <si>
    <t>Управление домом 10%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</si>
  <si>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</si>
  <si>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</si>
  <si>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</si>
  <si>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</si>
  <si>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</si>
  <si>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</si>
  <si>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</si>
  <si>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</si>
  <si>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</si>
  <si>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</si>
  <si>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</si>
  <si>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</si>
  <si>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м</t>
  </si>
  <si>
    <t>Итого:</t>
  </si>
  <si>
    <t>СОГЛАСОВАНО:</t>
  </si>
  <si>
    <t>шт</t>
  </si>
  <si>
    <t>Ремонт электрощитков со сменой автоматов</t>
  </si>
  <si>
    <t>Ремонт кровли</t>
  </si>
  <si>
    <t>м2</t>
  </si>
  <si>
    <t>м.п.</t>
  </si>
  <si>
    <r>
      <t xml:space="preserve">по адресу </t>
    </r>
    <r>
      <rPr>
        <b/>
        <sz val="10"/>
        <rFont val="Arial"/>
        <family val="2"/>
      </rPr>
      <t>ул.Черных, 20</t>
    </r>
  </si>
  <si>
    <t>Регулятор температуры ГВС</t>
  </si>
  <si>
    <t>Ремонт при проведении опрессовки</t>
  </si>
  <si>
    <t>у.у.</t>
  </si>
  <si>
    <t>Ремонт отмостки</t>
  </si>
  <si>
    <r>
      <t xml:space="preserve">по адресу </t>
    </r>
    <r>
      <rPr>
        <b/>
        <sz val="10"/>
        <rFont val="Arial"/>
        <family val="2"/>
      </rPr>
      <t>ул. Партизанская, 21</t>
    </r>
  </si>
  <si>
    <t>шт.</t>
  </si>
  <si>
    <t>Ремонт входа в подвал</t>
  </si>
  <si>
    <t>Ремонт козырьков над подъездами</t>
  </si>
  <si>
    <t>Управление домом</t>
  </si>
  <si>
    <t>Ремонт канализации</t>
  </si>
  <si>
    <t xml:space="preserve">II кв. </t>
  </si>
  <si>
    <t xml:space="preserve">IV кв. </t>
  </si>
  <si>
    <t>щит.</t>
  </si>
  <si>
    <r>
      <t xml:space="preserve">по адресу </t>
    </r>
    <r>
      <rPr>
        <b/>
        <sz val="10"/>
        <rFont val="Arial"/>
        <family val="2"/>
      </rPr>
      <t>ул.Говорова, 11В</t>
    </r>
  </si>
  <si>
    <t xml:space="preserve">Старший по дому </t>
  </si>
  <si>
    <t xml:space="preserve">     ________________ ( ________________________ )</t>
  </si>
  <si>
    <t>Замена запорной арматуры системы отопления</t>
  </si>
  <si>
    <t>работ по текущему ремонту общего имущества многоквартирного дома</t>
  </si>
  <si>
    <t>Ремонт кирпичной кладки над 3-им подъездом</t>
  </si>
  <si>
    <t>компл.</t>
  </si>
  <si>
    <r>
      <t xml:space="preserve">по адресу </t>
    </r>
    <r>
      <rPr>
        <b/>
        <sz val="10"/>
        <rFont val="Arial"/>
        <family val="2"/>
      </rPr>
      <t>ул.Говорова, 11А</t>
    </r>
  </si>
  <si>
    <t>Замена счетчика сетевой воды</t>
  </si>
  <si>
    <t>Косметический ремонт подъезда</t>
  </si>
  <si>
    <t>Непредвиденный ремонт 15%</t>
  </si>
  <si>
    <t>Изготовление и монтаж металлической двери (входная)</t>
  </si>
  <si>
    <t>Ремонт канализации в подвале</t>
  </si>
  <si>
    <t>Ремонт подъездов (1-е этажи)</t>
  </si>
  <si>
    <t>Установка дверей (выход на кровлю)</t>
  </si>
  <si>
    <t>Ремонт фасада (входные группы)</t>
  </si>
  <si>
    <t xml:space="preserve">м </t>
  </si>
  <si>
    <t>Замена запорной арматуры ХВС (ввод)</t>
  </si>
  <si>
    <t>Ремонт ИТП при проведении опрессовки</t>
  </si>
  <si>
    <t>Замена запорной арматуры ХГВС (стояки)</t>
  </si>
  <si>
    <t>Ремонт подъездов (1 этажи)</t>
  </si>
  <si>
    <t>План на 2010г</t>
  </si>
  <si>
    <t>Сумма начислений за  2010 г</t>
  </si>
  <si>
    <t>Ремонт цоколя</t>
  </si>
  <si>
    <t>Установка урн у подъездов</t>
  </si>
  <si>
    <t>Заделка трещин в кирпичных ограждениях цокольных окон</t>
  </si>
  <si>
    <t>Фотоэлементы на кобры</t>
  </si>
  <si>
    <t>Остаток на начало 2010 года</t>
  </si>
  <si>
    <t>Сумма начислений за 2010г</t>
  </si>
  <si>
    <t>План на 2010г.</t>
  </si>
  <si>
    <t>Остаток на начало 2010г</t>
  </si>
  <si>
    <t>Сумма начислений за 2010 г</t>
  </si>
  <si>
    <t>Остаток на 01.01.2010г</t>
  </si>
  <si>
    <t>Ремонт узла управления при опрессовке</t>
  </si>
  <si>
    <t>Установка регул. кранов на систему отопления</t>
  </si>
  <si>
    <t>Замена розлива системы отопления</t>
  </si>
  <si>
    <t>Замена трубопроводов канализации</t>
  </si>
  <si>
    <t>Обследование и ремонт ж/б кострукций кровли 2п-д</t>
  </si>
  <si>
    <t>Ремонт розлива ХВС</t>
  </si>
  <si>
    <t>Замена запорной арматуры на стояках отопления</t>
  </si>
  <si>
    <t>Ремонт подъезда (6 п-д)</t>
  </si>
  <si>
    <t>ремонт козырьков над балконами кв. 157, 120</t>
  </si>
  <si>
    <t>МПШ кв. 49</t>
  </si>
  <si>
    <t xml:space="preserve">Ремонт электрощитков со сменой автоматов </t>
  </si>
  <si>
    <t>Ремонт кровли (кв. 66)</t>
  </si>
  <si>
    <t>Ремонт освещения МОП</t>
  </si>
  <si>
    <t>Ремонт подъезда</t>
  </si>
  <si>
    <t>Ремонт при проведении опрессовки (замена задвижек)</t>
  </si>
  <si>
    <t>Регулировочные краны и клапаны на ГВС</t>
  </si>
  <si>
    <t>Ремонт межпанельных швов (кв. 316)</t>
  </si>
  <si>
    <t>Ремонт детской  площадки</t>
  </si>
  <si>
    <t>Установка циркуляционного насоса на систему отопления</t>
  </si>
  <si>
    <t>Сумма начислений за 2010-11гг</t>
  </si>
  <si>
    <t xml:space="preserve">Ремонт козырьков над балконами </t>
  </si>
  <si>
    <t>Ремонт кровли кв. 71, 68</t>
  </si>
  <si>
    <t>Ремонт ж/б парапетов на кровле</t>
  </si>
  <si>
    <t>Расчистка подвала</t>
  </si>
  <si>
    <t xml:space="preserve">Ремонт при проведении опрессовки </t>
  </si>
  <si>
    <t>Ваши предложения по текущему ремонту</t>
  </si>
  <si>
    <t>Ремонт отопления в подъезде</t>
  </si>
  <si>
    <t>Расчистка, приведение в нормативное состояние эвакуационных выходов</t>
  </si>
  <si>
    <t>Замена запорной арматуры системы отопления (стояки)</t>
  </si>
  <si>
    <t>Ремонт подъезда ( 1эт.)</t>
  </si>
  <si>
    <t>Установка металической двери на ВРУ</t>
  </si>
  <si>
    <t>Изготовление и монтаж пандуса</t>
  </si>
  <si>
    <t>I-'II кв.2010г</t>
  </si>
  <si>
    <t>III-IV кв.2010г</t>
  </si>
  <si>
    <t>I-'II кв.2011г</t>
  </si>
  <si>
    <t>III-IV кв.2011г</t>
  </si>
  <si>
    <t>Остаток на 01.01.2010 года</t>
  </si>
  <si>
    <t>Перенос теплосчетчиков 1 п-д</t>
  </si>
  <si>
    <t>кв. 1-37 замена стояка отопления</t>
  </si>
  <si>
    <t>Ремонт кровли кв.117</t>
  </si>
  <si>
    <t>мпш 1 п-д (кв. 37)</t>
  </si>
  <si>
    <t>п-д</t>
  </si>
  <si>
    <t>Установка кранов на стояки отопления</t>
  </si>
  <si>
    <t>Монтаж отопления в подъездах</t>
  </si>
  <si>
    <t>Замена тамбурных дверей</t>
  </si>
  <si>
    <t>План на 2010-2011гг</t>
  </si>
  <si>
    <r>
      <t xml:space="preserve">по адресу: </t>
    </r>
    <r>
      <rPr>
        <b/>
        <sz val="10"/>
        <rFont val="Arial"/>
        <family val="2"/>
      </rPr>
      <t>ул. Вокзальная, 23</t>
    </r>
  </si>
  <si>
    <t>Сумма начислений за 2010-2011гг</t>
  </si>
  <si>
    <t>Дополнительные доходы за 2010-2011гг</t>
  </si>
  <si>
    <t>Отчисления на домовой комитет 5%</t>
  </si>
  <si>
    <r>
      <t xml:space="preserve">по адресу: </t>
    </r>
    <r>
      <rPr>
        <b/>
        <sz val="10"/>
        <rFont val="Arial"/>
        <family val="2"/>
      </rPr>
      <t>ул. И.Черных, 24</t>
    </r>
  </si>
  <si>
    <r>
      <t xml:space="preserve">по адресу: </t>
    </r>
    <r>
      <rPr>
        <b/>
        <sz val="10"/>
        <rFont val="Arial"/>
        <family val="2"/>
      </rPr>
      <t>ул. Ивановского, 14</t>
    </r>
  </si>
  <si>
    <r>
      <t xml:space="preserve">по адресу: </t>
    </r>
    <r>
      <rPr>
        <b/>
        <sz val="10"/>
        <rFont val="Arial"/>
        <family val="2"/>
      </rPr>
      <t>ул. Железнодорожная, 60</t>
    </r>
  </si>
  <si>
    <r>
      <t xml:space="preserve">по адресу: </t>
    </r>
    <r>
      <rPr>
        <b/>
        <sz val="10"/>
        <rFont val="Arial"/>
        <family val="2"/>
      </rPr>
      <t>ул. Железнодорожная, 62</t>
    </r>
  </si>
  <si>
    <t>I-II кв.2010г</t>
  </si>
  <si>
    <t>I-II кв.2011г</t>
  </si>
  <si>
    <r>
      <t xml:space="preserve">по адресу: </t>
    </r>
    <r>
      <rPr>
        <b/>
        <sz val="10"/>
        <rFont val="Arial"/>
        <family val="2"/>
      </rPr>
      <t>ул. Мичурина, 2</t>
    </r>
  </si>
  <si>
    <t>Замена электропроводки моп 1 п-д</t>
  </si>
  <si>
    <r>
      <t xml:space="preserve">по адресу: </t>
    </r>
    <r>
      <rPr>
        <b/>
        <sz val="10"/>
        <rFont val="Arial"/>
        <family val="2"/>
      </rPr>
      <t>ул. Вокзальная, 41</t>
    </r>
  </si>
  <si>
    <r>
      <t xml:space="preserve">по адресу: </t>
    </r>
    <r>
      <rPr>
        <b/>
        <sz val="10"/>
        <rFont val="Arial"/>
        <family val="2"/>
      </rPr>
      <t>ул. Северный городок, 50</t>
    </r>
  </si>
  <si>
    <r>
      <t xml:space="preserve">по адресу: </t>
    </r>
    <r>
      <rPr>
        <b/>
        <sz val="10"/>
        <rFont val="Arial"/>
        <family val="2"/>
      </rPr>
      <t>ул. Северный городок, 53</t>
    </r>
  </si>
  <si>
    <r>
      <t xml:space="preserve">по адресу </t>
    </r>
    <r>
      <rPr>
        <b/>
        <sz val="10"/>
        <rFont val="Arial"/>
        <family val="2"/>
      </rPr>
      <t>ул.Северный городок, 54</t>
    </r>
  </si>
  <si>
    <r>
      <t xml:space="preserve">по адресу: </t>
    </r>
    <r>
      <rPr>
        <b/>
        <sz val="10"/>
        <rFont val="Arial"/>
        <family val="2"/>
      </rPr>
      <t>ул. Транспортная, 7</t>
    </r>
  </si>
  <si>
    <t>утепление перекрытия керамзитом 1,2,3 п-д</t>
  </si>
  <si>
    <r>
      <t xml:space="preserve">по адресу: </t>
    </r>
    <r>
      <rPr>
        <b/>
        <sz val="10"/>
        <rFont val="Arial"/>
        <family val="2"/>
      </rPr>
      <t>ул. Водяная 78, стр.7</t>
    </r>
  </si>
  <si>
    <r>
      <t xml:space="preserve">по адресу: </t>
    </r>
    <r>
      <rPr>
        <b/>
        <sz val="10"/>
        <rFont val="Arial"/>
        <family val="2"/>
      </rPr>
      <t>ул. Вокзальная, 2</t>
    </r>
  </si>
  <si>
    <r>
      <t xml:space="preserve">по адресу: </t>
    </r>
    <r>
      <rPr>
        <b/>
        <sz val="10"/>
        <rFont val="Arial"/>
        <family val="2"/>
      </rPr>
      <t>ул. Вокзальная, 27</t>
    </r>
  </si>
  <si>
    <r>
      <t xml:space="preserve">по адресу: </t>
    </r>
    <r>
      <rPr>
        <b/>
        <sz val="10"/>
        <rFont val="Arial"/>
        <family val="2"/>
      </rPr>
      <t>ул. Вокзальная, 35</t>
    </r>
  </si>
  <si>
    <t>Ремонт тамбурных дверей</t>
  </si>
  <si>
    <t>Замена стекол тамбурных окон</t>
  </si>
  <si>
    <t>Установка козырьков над подъездами</t>
  </si>
  <si>
    <t>Замена почтовых ящиков</t>
  </si>
  <si>
    <t>Изготовление и монтаж решеток в подъездах №1,3</t>
  </si>
  <si>
    <r>
      <t>м</t>
    </r>
    <r>
      <rPr>
        <sz val="10"/>
        <rFont val="Arial"/>
        <family val="2"/>
      </rPr>
      <t>²</t>
    </r>
  </si>
  <si>
    <r>
      <t xml:space="preserve">по адресу </t>
    </r>
    <r>
      <rPr>
        <b/>
        <sz val="10"/>
        <rFont val="Arial"/>
        <family val="2"/>
      </rPr>
      <t>ул. Железнодорожная, 32</t>
    </r>
  </si>
  <si>
    <t>Замена запорной арматуры на стояках ХГВС</t>
  </si>
  <si>
    <t>Замена запорной арматуры на стояках системы отопления</t>
  </si>
  <si>
    <t>Косметический ремонт подъездов</t>
  </si>
  <si>
    <t>План на 2010-11гг</t>
  </si>
  <si>
    <r>
      <t xml:space="preserve">по адресу </t>
    </r>
    <r>
      <rPr>
        <b/>
        <sz val="10"/>
        <rFont val="Arial"/>
        <family val="2"/>
      </rPr>
      <t>ул. Железнодорожная, 30</t>
    </r>
  </si>
  <si>
    <t>Ремонт ВРУ</t>
  </si>
  <si>
    <r>
      <t xml:space="preserve">по адресу </t>
    </r>
    <r>
      <rPr>
        <b/>
        <sz val="10"/>
        <rFont val="Arial"/>
        <family val="2"/>
      </rPr>
      <t>ул.Вокзальная, 43</t>
    </r>
  </si>
  <si>
    <t>Ремонт подъезда №4</t>
  </si>
  <si>
    <t>Замена кранов на стояках хгвс</t>
  </si>
  <si>
    <t>Перегородка на тех. этаж (согласовать кв136, т.66-06-09)</t>
  </si>
  <si>
    <t>Замена трубопроводов канализации (в т.ч. На чердаке - фановая )</t>
  </si>
  <si>
    <t>Замена запорной арматуры на узлах, розливах системы отопления</t>
  </si>
  <si>
    <t>Ремонт козырьков балконов верхних этажей</t>
  </si>
  <si>
    <r>
      <t xml:space="preserve">по адресу </t>
    </r>
    <r>
      <rPr>
        <b/>
        <sz val="10"/>
        <rFont val="Arial"/>
        <family val="2"/>
      </rPr>
      <t>ул.Вокзальная, 25</t>
    </r>
  </si>
  <si>
    <t>Ремонт подъездов (первые этажи)</t>
  </si>
  <si>
    <r>
      <t xml:space="preserve">по адресу </t>
    </r>
    <r>
      <rPr>
        <b/>
        <sz val="10"/>
        <rFont val="Arial"/>
        <family val="2"/>
      </rPr>
      <t>пер. Новый, 1</t>
    </r>
  </si>
  <si>
    <t>Ремонт входов в подвал</t>
  </si>
  <si>
    <t>Замена стояка отопления в третьем подъезде</t>
  </si>
  <si>
    <t>Ремонт ВРУ (замена щита управления)</t>
  </si>
  <si>
    <t>Замена запорной арматуры на вводе ХВС</t>
  </si>
  <si>
    <r>
      <t xml:space="preserve">по адресу </t>
    </r>
    <r>
      <rPr>
        <b/>
        <sz val="10"/>
        <rFont val="Arial"/>
        <family val="2"/>
      </rPr>
      <t>ул.Пушкина, 73</t>
    </r>
  </si>
  <si>
    <t>Ремонт подъезда №3</t>
  </si>
  <si>
    <t>Ремонт ВРУ, установка металлической двери</t>
  </si>
  <si>
    <t>Ремонт кровли на насосной</t>
  </si>
  <si>
    <t>Мероприятия по устранению затоплений входа в 3-й подъезд</t>
  </si>
  <si>
    <t xml:space="preserve">шт. </t>
  </si>
  <si>
    <t>Ремонт подъездов №1,2 (первый этаж)</t>
  </si>
  <si>
    <t>Замена трубопроводов канализации (в т.ч. на чердаке - фановая )</t>
  </si>
  <si>
    <t>Замена розлива ХГВС</t>
  </si>
  <si>
    <t>Ремонт кровли подъезда №1</t>
  </si>
  <si>
    <t>Ремонт кровли ( кв. 35,36, 144 ), установка двери на кровлю</t>
  </si>
  <si>
    <t>Монтаж дублирующего трубопровода из ливневки в фановую канализацию (на чердаке)</t>
  </si>
  <si>
    <t>Замена тамбурной двери подъезд №2</t>
  </si>
  <si>
    <t xml:space="preserve">Кирпичный пристенок на  подъезде №1 - демонтаж </t>
  </si>
  <si>
    <t>Ремонт козырьков над балконами верхних этажей</t>
  </si>
  <si>
    <t>Остекление подъездов</t>
  </si>
  <si>
    <t>Ремонт лестничного марша в подъезде №6</t>
  </si>
  <si>
    <t>Ремонт козырьков балконов верхних этажей (кв. 95, 96)</t>
  </si>
  <si>
    <r>
      <t xml:space="preserve">по адресу: </t>
    </r>
    <r>
      <rPr>
        <b/>
        <sz val="10"/>
        <rFont val="Arial"/>
        <family val="2"/>
      </rPr>
      <t>ул 79 Гвардейской дивизии, 1</t>
    </r>
  </si>
  <si>
    <t>Заделка термошва м/у 2 и 3 подъездами (по заявке кв. 44)</t>
  </si>
  <si>
    <t>Ремонт кровли подъезды №3(стык плит над подъездом) 6,8</t>
  </si>
  <si>
    <t>Ремонт этажных электрощитов, шахт (закрыть)</t>
  </si>
  <si>
    <t>Замена запорной арматуры на узле, розливе, стояках системы отопления</t>
  </si>
  <si>
    <t>Ремонт подъезда (первый этаж)</t>
  </si>
  <si>
    <t>Ремонт пожарных щитов</t>
  </si>
  <si>
    <t>Замена входной двери</t>
  </si>
  <si>
    <t>Ремонт двери запасного выхода</t>
  </si>
  <si>
    <t>Утепление окон в подъездах</t>
  </si>
  <si>
    <t>Замена задвижек на узле управления системы отопления</t>
  </si>
  <si>
    <t>Ремонт межпанельных швов (кв.101, 105, 107)</t>
  </si>
  <si>
    <t xml:space="preserve">Изготовление и монтаж металлического ограждения </t>
  </si>
  <si>
    <t>МПШ 1,2 п-д (кв. 49, 50)</t>
  </si>
  <si>
    <t>Ремонт МПШ (кв.124, 52, 79, 17)</t>
  </si>
  <si>
    <t>Ремонт кровли (кв. 69, 108)</t>
  </si>
  <si>
    <t>Ремонт 1-3 подъездов</t>
  </si>
  <si>
    <r>
      <t xml:space="preserve">по адресу: </t>
    </r>
    <r>
      <rPr>
        <b/>
        <sz val="10"/>
        <rFont val="Arial"/>
        <family val="2"/>
      </rPr>
      <t>ул. Лазарева, 6б</t>
    </r>
  </si>
  <si>
    <t>щит</t>
  </si>
  <si>
    <r>
      <t xml:space="preserve">по адресу </t>
    </r>
    <r>
      <rPr>
        <b/>
        <sz val="10"/>
        <rFont val="Arial"/>
        <family val="2"/>
      </rPr>
      <t>ул.Говорова, 11Б</t>
    </r>
  </si>
  <si>
    <t>Остаток на 01.09.2010г</t>
  </si>
  <si>
    <t>Ремонт этажных электрощитовых с заменой автоматов</t>
  </si>
  <si>
    <t>Установка перил перед входом в подъезд № 1</t>
  </si>
  <si>
    <r>
      <t xml:space="preserve">по адресу </t>
    </r>
    <r>
      <rPr>
        <b/>
        <sz val="10"/>
        <rFont val="Arial"/>
        <family val="2"/>
      </rPr>
      <t>ул.Лазарева, 5/1</t>
    </r>
  </si>
  <si>
    <t>Ремонт козырька над подъездом № 1</t>
  </si>
  <si>
    <r>
      <t xml:space="preserve">по адресу </t>
    </r>
    <r>
      <rPr>
        <b/>
        <sz val="10"/>
        <rFont val="Arial"/>
        <family val="2"/>
      </rPr>
      <t>ул.Лазарева, 5/2</t>
    </r>
  </si>
  <si>
    <r>
      <t xml:space="preserve">по адресу </t>
    </r>
    <r>
      <rPr>
        <b/>
        <sz val="10"/>
        <rFont val="Arial"/>
        <family val="2"/>
      </rPr>
      <t>ул.Лазарева, 7</t>
    </r>
  </si>
  <si>
    <t>Ремонт подъезда №1</t>
  </si>
  <si>
    <t>Установка перил вход в подъезд № 4 слева</t>
  </si>
  <si>
    <t>Замена деревянной двери в подъезде № 3</t>
  </si>
  <si>
    <t>ремонт козырьков над балконами кв. 39, 37, 118</t>
  </si>
  <si>
    <t>Остаток на 01.10.2010г</t>
  </si>
  <si>
    <t>Ремонт козырька над подъездом  №1</t>
  </si>
  <si>
    <r>
      <t xml:space="preserve">по адресу: </t>
    </r>
    <r>
      <rPr>
        <b/>
        <sz val="10"/>
        <rFont val="Arial"/>
        <family val="2"/>
      </rPr>
      <t>пер. Переездный, 2</t>
    </r>
  </si>
  <si>
    <r>
      <t xml:space="preserve">по адресу </t>
    </r>
    <r>
      <rPr>
        <b/>
        <sz val="10"/>
        <rFont val="Arial"/>
        <family val="2"/>
      </rPr>
      <t>ул. Лазарева, 5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</si>
</sst>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left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 quotePrefix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 quotePrefix="1">
      <alignment horizontal="left"/>
    </xf>
    <xf numFmtId="3" fontId="0" fillId="2" borderId="1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6" fillId="0" borderId="1" xfId="0" applyFont="1" applyFill="1" applyBorder="1" applyAlignment="1">
      <alignment horizontal="left" wrapText="1"/>
    </xf>
    <xf numFmtId="0" fontId="0" fillId="0" borderId="0" xfId="0" applyAlignment="1" quotePrefix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0" xfId="0" applyFont="1" applyAlignment="1" quotePrefix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44.421875" style="0" customWidth="1"/>
    <col min="2" max="2" width="10.00390625" style="0" customWidth="1"/>
    <col min="4" max="4" width="7.7109375" style="0" customWidth="1"/>
    <col min="5" max="5" width="7.57421875" style="0" bestFit="1" customWidth="1"/>
    <col min="6" max="6" width="8.57421875" style="0" customWidth="1"/>
    <col min="7" max="7" width="8.421875" style="0" customWidth="1"/>
    <col min="8" max="8" width="10.2812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11" spans="1:8" ht="12.75">
      <c r="A11" s="65" t="s">
        <v>61</v>
      </c>
      <c r="B11" s="65"/>
      <c r="C11" s="65"/>
      <c r="D11" s="65"/>
      <c r="E11" s="65"/>
      <c r="F11" s="65"/>
      <c r="G11" s="65"/>
      <c r="H11" s="65"/>
    </row>
    <row r="12" spans="1:8" ht="12.75">
      <c r="A12" s="66" t="s">
        <v>3</v>
      </c>
      <c r="B12" s="66"/>
      <c r="C12" s="66"/>
      <c r="D12" s="66"/>
      <c r="E12" s="66"/>
      <c r="F12" s="66"/>
      <c r="G12" s="66"/>
      <c r="H12" s="66"/>
    </row>
    <row r="13" spans="1:8" ht="12.75">
      <c r="A13" s="66" t="s">
        <v>137</v>
      </c>
      <c r="B13" s="66"/>
      <c r="C13" s="66"/>
      <c r="D13" s="66"/>
      <c r="E13" s="66"/>
      <c r="F13" s="66"/>
      <c r="G13" s="66"/>
      <c r="H13" s="66"/>
    </row>
    <row r="15" spans="1:2" ht="38.25">
      <c r="A15" s="3"/>
      <c r="B15" s="4" t="s">
        <v>4</v>
      </c>
    </row>
    <row r="16" spans="1:2" ht="12.75">
      <c r="A16" s="5" t="s">
        <v>70</v>
      </c>
      <c r="B16" s="6">
        <v>15197</v>
      </c>
    </row>
    <row r="17" spans="1:2" ht="12.75">
      <c r="A17" s="5" t="s">
        <v>68</v>
      </c>
      <c r="B17" s="6">
        <v>27274</v>
      </c>
    </row>
    <row r="18" spans="1:2" ht="12.75">
      <c r="A18" s="5" t="s">
        <v>35</v>
      </c>
      <c r="B18" s="6">
        <f>B17*10%</f>
        <v>2727.4</v>
      </c>
    </row>
    <row r="19" spans="1:2" ht="12.75">
      <c r="A19" s="8" t="s">
        <v>6</v>
      </c>
      <c r="B19" s="9">
        <f>(B16+B17-B18)*80%</f>
        <v>31794.88</v>
      </c>
    </row>
    <row r="20" spans="1:2" ht="12.75">
      <c r="A20" s="3" t="s">
        <v>7</v>
      </c>
      <c r="B20" s="6">
        <f>(B16+B17-B18)*20%</f>
        <v>7948.72</v>
      </c>
    </row>
    <row r="21" spans="1:2" ht="12.75">
      <c r="A21" s="3" t="s">
        <v>8</v>
      </c>
      <c r="B21" s="10">
        <v>5</v>
      </c>
    </row>
    <row r="23" spans="1:8" ht="20.25" customHeight="1">
      <c r="A23" s="67" t="s">
        <v>9</v>
      </c>
      <c r="B23" s="67" t="s">
        <v>10</v>
      </c>
      <c r="C23" s="67" t="s">
        <v>11</v>
      </c>
      <c r="D23" s="68" t="s">
        <v>12</v>
      </c>
      <c r="E23" s="68"/>
      <c r="F23" s="68"/>
      <c r="G23" s="68"/>
      <c r="H23" s="67" t="s">
        <v>13</v>
      </c>
    </row>
    <row r="24" spans="1:8" ht="20.25" customHeight="1">
      <c r="A24" s="67"/>
      <c r="B24" s="67"/>
      <c r="C24" s="67"/>
      <c r="D24" s="12" t="s">
        <v>14</v>
      </c>
      <c r="E24" s="13" t="s">
        <v>15</v>
      </c>
      <c r="F24" s="13" t="s">
        <v>16</v>
      </c>
      <c r="G24" s="13" t="s">
        <v>17</v>
      </c>
      <c r="H24" s="67"/>
    </row>
    <row r="25" spans="1:8" ht="12.75">
      <c r="A25" s="19" t="s">
        <v>73</v>
      </c>
      <c r="B25" s="12"/>
      <c r="C25" s="12"/>
      <c r="D25" s="22"/>
      <c r="E25" s="6">
        <v>15000</v>
      </c>
      <c r="F25" s="3"/>
      <c r="G25" s="22"/>
      <c r="H25" s="6">
        <f>SUM(D25:G25)</f>
        <v>15000</v>
      </c>
    </row>
    <row r="26" spans="1:8" ht="12.75">
      <c r="A26" s="19" t="s">
        <v>90</v>
      </c>
      <c r="B26" s="12"/>
      <c r="C26" s="12"/>
      <c r="D26" s="22"/>
      <c r="E26" s="6">
        <v>16795</v>
      </c>
      <c r="F26" s="3"/>
      <c r="G26" s="22"/>
      <c r="H26" s="6">
        <f>SUM(D26:G26)</f>
        <v>16795</v>
      </c>
    </row>
    <row r="27" spans="1:8" ht="12.75">
      <c r="A27" s="28" t="s">
        <v>19</v>
      </c>
      <c r="B27" s="28"/>
      <c r="C27" s="28"/>
      <c r="D27" s="29">
        <f>SUM(D25:D26)</f>
        <v>0</v>
      </c>
      <c r="E27" s="29">
        <f>SUM(E25:E26)</f>
        <v>31795</v>
      </c>
      <c r="F27" s="29">
        <f>SUM(F25:F26)</f>
        <v>0</v>
      </c>
      <c r="G27" s="29">
        <f>SUM(G25:G26)</f>
        <v>0</v>
      </c>
      <c r="H27" s="9">
        <f>SUM(H25:H26)</f>
        <v>31795</v>
      </c>
    </row>
    <row r="28" ht="12.75">
      <c r="H28" s="16">
        <f>B19-H27</f>
        <v>-0.11999999999898137</v>
      </c>
    </row>
  </sheetData>
  <mergeCells count="8">
    <mergeCell ref="A11:H11"/>
    <mergeCell ref="A12:H12"/>
    <mergeCell ref="A13:H13"/>
    <mergeCell ref="A23:A24"/>
    <mergeCell ref="B23:B24"/>
    <mergeCell ref="C23:C24"/>
    <mergeCell ref="D23:G23"/>
    <mergeCell ref="H23:H2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K38" sqref="K38"/>
    </sheetView>
  </sheetViews>
  <sheetFormatPr defaultColWidth="9.140625" defaultRowHeight="12.75"/>
  <cols>
    <col min="1" max="1" width="51.5742187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11" spans="1:8" ht="12.75">
      <c r="A11" s="65" t="s">
        <v>61</v>
      </c>
      <c r="B11" s="65"/>
      <c r="C11" s="65"/>
      <c r="D11" s="65"/>
      <c r="E11" s="65"/>
      <c r="F11" s="65"/>
      <c r="G11" s="65"/>
      <c r="H11" s="65"/>
    </row>
    <row r="12" spans="1:8" ht="12.75">
      <c r="A12" s="66" t="s">
        <v>3</v>
      </c>
      <c r="B12" s="66"/>
      <c r="C12" s="66"/>
      <c r="D12" s="66"/>
      <c r="E12" s="66"/>
      <c r="F12" s="66"/>
      <c r="G12" s="66"/>
      <c r="H12" s="66"/>
    </row>
    <row r="13" spans="1:8" ht="12.75">
      <c r="A13" s="66" t="s">
        <v>205</v>
      </c>
      <c r="B13" s="66"/>
      <c r="C13" s="66"/>
      <c r="D13" s="66"/>
      <c r="E13" s="66"/>
      <c r="F13" s="66"/>
      <c r="G13" s="66"/>
      <c r="H13" s="66"/>
    </row>
    <row r="15" spans="1:2" ht="38.25">
      <c r="A15" s="3"/>
      <c r="B15" s="4" t="s">
        <v>4</v>
      </c>
    </row>
    <row r="16" spans="1:2" ht="12.75">
      <c r="A16" s="5" t="s">
        <v>206</v>
      </c>
      <c r="B16" s="6">
        <v>0</v>
      </c>
    </row>
    <row r="17" spans="1:2" ht="12.75">
      <c r="A17" s="5" t="s">
        <v>68</v>
      </c>
      <c r="B17" s="6">
        <v>27260</v>
      </c>
    </row>
    <row r="18" spans="1:2" ht="12.75">
      <c r="A18" s="5" t="s">
        <v>5</v>
      </c>
      <c r="B18" s="6">
        <f>B17*10%</f>
        <v>2726</v>
      </c>
    </row>
    <row r="19" spans="1:2" ht="12.75">
      <c r="A19" s="8" t="s">
        <v>6</v>
      </c>
      <c r="B19" s="9">
        <f>(B16+B17-B18)*85%</f>
        <v>20853.899999999998</v>
      </c>
    </row>
    <row r="20" spans="1:2" ht="12.75">
      <c r="A20" s="3" t="s">
        <v>50</v>
      </c>
      <c r="B20" s="6">
        <f>(B16+B17-B18)*15%</f>
        <v>3680.1</v>
      </c>
    </row>
    <row r="21" spans="1:2" ht="12.75">
      <c r="A21" s="3" t="s">
        <v>8</v>
      </c>
      <c r="B21" s="10">
        <v>1.54</v>
      </c>
    </row>
    <row r="23" spans="1:8" ht="12.75">
      <c r="A23" s="67" t="s">
        <v>9</v>
      </c>
      <c r="B23" s="67" t="s">
        <v>10</v>
      </c>
      <c r="C23" s="67" t="s">
        <v>11</v>
      </c>
      <c r="D23" s="68" t="s">
        <v>12</v>
      </c>
      <c r="E23" s="68"/>
      <c r="F23" s="68"/>
      <c r="G23" s="68"/>
      <c r="H23" s="67" t="s">
        <v>13</v>
      </c>
    </row>
    <row r="24" spans="1:8" ht="12.75">
      <c r="A24" s="67"/>
      <c r="B24" s="67"/>
      <c r="C24" s="67"/>
      <c r="D24" s="12" t="s">
        <v>14</v>
      </c>
      <c r="E24" s="13" t="s">
        <v>15</v>
      </c>
      <c r="F24" s="13" t="s">
        <v>16</v>
      </c>
      <c r="G24" s="13" t="s">
        <v>17</v>
      </c>
      <c r="H24" s="67"/>
    </row>
    <row r="25" spans="1:8" ht="12.75">
      <c r="A25" s="47" t="s">
        <v>91</v>
      </c>
      <c r="B25" s="12" t="s">
        <v>46</v>
      </c>
      <c r="C25" s="12">
        <v>1</v>
      </c>
      <c r="D25" s="6"/>
      <c r="E25" s="6"/>
      <c r="F25" s="6"/>
      <c r="G25" s="6">
        <v>55017</v>
      </c>
      <c r="H25" s="6">
        <f>SUM(D25:G25)</f>
        <v>55017</v>
      </c>
    </row>
    <row r="26" spans="1:8" ht="12.75">
      <c r="A26" s="28" t="s">
        <v>19</v>
      </c>
      <c r="B26" s="28"/>
      <c r="C26" s="28"/>
      <c r="D26" s="29">
        <f>SUM(D25:D25)</f>
        <v>0</v>
      </c>
      <c r="E26" s="29">
        <f>SUM(E25:E25)</f>
        <v>0</v>
      </c>
      <c r="F26" s="29">
        <f>SUM(F25:F25)</f>
        <v>0</v>
      </c>
      <c r="G26" s="29">
        <f>SUM(G25:G25)</f>
        <v>55017</v>
      </c>
      <c r="H26" s="9">
        <f>SUM(H25:H25)</f>
        <v>55017</v>
      </c>
    </row>
    <row r="27" ht="12.75">
      <c r="H27" s="16">
        <f>B19-H26</f>
        <v>-34163.100000000006</v>
      </c>
    </row>
  </sheetData>
  <mergeCells count="8">
    <mergeCell ref="A11:H11"/>
    <mergeCell ref="A12:H12"/>
    <mergeCell ref="A13:H13"/>
    <mergeCell ref="A23:A24"/>
    <mergeCell ref="B23:B24"/>
    <mergeCell ref="C23:C24"/>
    <mergeCell ref="D23:G23"/>
    <mergeCell ref="H23:H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E14" sqref="E14"/>
    </sheetView>
  </sheetViews>
  <sheetFormatPr defaultColWidth="9.140625" defaultRowHeight="12.75"/>
  <cols>
    <col min="1" max="1" width="50.8515625" style="0" customWidth="1"/>
    <col min="4" max="4" width="10.140625" style="0" bestFit="1" customWidth="1"/>
    <col min="5" max="5" width="10.57421875" style="0" bestFit="1" customWidth="1"/>
    <col min="6" max="7" width="11.0039062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8" spans="1:8" ht="12.75">
      <c r="A8" s="65" t="s">
        <v>61</v>
      </c>
      <c r="B8" s="65"/>
      <c r="C8" s="65"/>
      <c r="D8" s="65"/>
      <c r="E8" s="65"/>
      <c r="F8" s="65"/>
      <c r="G8" s="65"/>
      <c r="H8" s="65"/>
    </row>
    <row r="9" spans="1:8" ht="12.75">
      <c r="A9" s="66" t="s">
        <v>3</v>
      </c>
      <c r="B9" s="66"/>
      <c r="C9" s="66"/>
      <c r="D9" s="66"/>
      <c r="E9" s="66"/>
      <c r="F9" s="66"/>
      <c r="G9" s="66"/>
      <c r="H9" s="66"/>
    </row>
    <row r="10" spans="1:8" ht="12.75">
      <c r="A10" s="66" t="s">
        <v>40</v>
      </c>
      <c r="B10" s="66"/>
      <c r="C10" s="66"/>
      <c r="D10" s="66"/>
      <c r="E10" s="66"/>
      <c r="F10" s="66"/>
      <c r="G10" s="66"/>
      <c r="H10" s="66"/>
    </row>
    <row r="12" spans="1:2" ht="38.25">
      <c r="A12" s="3"/>
      <c r="B12" s="4" t="s">
        <v>4</v>
      </c>
    </row>
    <row r="13" spans="1:2" ht="12.75">
      <c r="A13" s="5" t="s">
        <v>70</v>
      </c>
      <c r="B13" s="6">
        <v>-12347</v>
      </c>
    </row>
    <row r="14" spans="1:2" ht="12.75">
      <c r="A14" s="5" t="s">
        <v>68</v>
      </c>
      <c r="B14" s="6">
        <v>149918</v>
      </c>
    </row>
    <row r="15" spans="1:2" ht="12.75">
      <c r="A15" s="5" t="s">
        <v>5</v>
      </c>
      <c r="B15" s="6">
        <f>B14*10%</f>
        <v>14991.800000000001</v>
      </c>
    </row>
    <row r="16" spans="1:2" ht="12.75">
      <c r="A16" s="7" t="s">
        <v>122</v>
      </c>
      <c r="B16" s="6">
        <f>B14*5%</f>
        <v>7495.900000000001</v>
      </c>
    </row>
    <row r="17" spans="1:2" ht="12.75">
      <c r="A17" s="8" t="s">
        <v>6</v>
      </c>
      <c r="B17" s="9">
        <f>(B13+B14-B15-B16)*80%</f>
        <v>92066.64000000001</v>
      </c>
    </row>
    <row r="18" spans="1:2" ht="12.75">
      <c r="A18" s="3" t="s">
        <v>7</v>
      </c>
      <c r="B18" s="6">
        <f>(B13+B14-B15-B16)*20%</f>
        <v>23016.660000000003</v>
      </c>
    </row>
    <row r="19" spans="1:2" ht="12.75">
      <c r="A19" s="3" t="s">
        <v>8</v>
      </c>
      <c r="B19" s="10">
        <v>3</v>
      </c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14</v>
      </c>
      <c r="E22" s="13" t="s">
        <v>15</v>
      </c>
      <c r="F22" s="13" t="s">
        <v>16</v>
      </c>
      <c r="G22" s="13" t="s">
        <v>17</v>
      </c>
      <c r="H22" s="67"/>
    </row>
    <row r="23" spans="1:8" ht="12.75">
      <c r="A23" s="47" t="s">
        <v>51</v>
      </c>
      <c r="B23" s="12" t="s">
        <v>21</v>
      </c>
      <c r="C23" s="12">
        <v>1</v>
      </c>
      <c r="D23" s="6">
        <v>27050</v>
      </c>
      <c r="E23" s="59"/>
      <c r="F23" s="59"/>
      <c r="G23" s="6"/>
      <c r="H23" s="6">
        <f>SUM(D23:G23)</f>
        <v>27050</v>
      </c>
    </row>
    <row r="24" spans="1:8" ht="12.75">
      <c r="A24" s="19" t="s">
        <v>28</v>
      </c>
      <c r="B24" s="12" t="s">
        <v>29</v>
      </c>
      <c r="C24" s="12">
        <v>1</v>
      </c>
      <c r="D24" s="6"/>
      <c r="E24" s="6">
        <v>10000</v>
      </c>
      <c r="F24" s="17"/>
      <c r="G24" s="59"/>
      <c r="H24" s="6">
        <f>SUM(D24:G24)</f>
        <v>10000</v>
      </c>
    </row>
    <row r="25" spans="1:8" ht="12.75">
      <c r="A25" s="47" t="s">
        <v>91</v>
      </c>
      <c r="B25" s="12" t="s">
        <v>46</v>
      </c>
      <c r="C25" s="12">
        <v>1</v>
      </c>
      <c r="D25" s="6"/>
      <c r="E25" s="6"/>
      <c r="F25" s="6"/>
      <c r="G25" s="6">
        <v>55017</v>
      </c>
      <c r="H25" s="6">
        <f>SUM(D25:G25)</f>
        <v>55017</v>
      </c>
    </row>
    <row r="26" spans="1:8" ht="12.75">
      <c r="A26" s="28" t="s">
        <v>19</v>
      </c>
      <c r="B26" s="28"/>
      <c r="C26" s="28"/>
      <c r="D26" s="6">
        <f>SUM(D23:D25)</f>
        <v>27050</v>
      </c>
      <c r="E26" s="6">
        <f>SUM(E23:E25)</f>
        <v>10000</v>
      </c>
      <c r="F26" s="6">
        <f>SUM(F23:F25)</f>
        <v>0</v>
      </c>
      <c r="G26" s="6">
        <f>SUM(G23:G25)</f>
        <v>55017</v>
      </c>
      <c r="H26" s="9">
        <f>SUM(H23:H25)</f>
        <v>92067</v>
      </c>
    </row>
    <row r="27" ht="12.75">
      <c r="H27" s="16">
        <f>B17-H26</f>
        <v>-0.35999999998603016</v>
      </c>
    </row>
  </sheetData>
  <mergeCells count="8">
    <mergeCell ref="A8:H8"/>
    <mergeCell ref="A9:H9"/>
    <mergeCell ref="A10:H10"/>
    <mergeCell ref="A21:A22"/>
    <mergeCell ref="B21:B22"/>
    <mergeCell ref="C21:C22"/>
    <mergeCell ref="D21:G21"/>
    <mergeCell ref="H21:H22"/>
  </mergeCells>
  <printOptions/>
  <pageMargins left="0.52" right="0.15" top="0.52" bottom="1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49" sqref="A49"/>
    </sheetView>
  </sheetViews>
  <sheetFormatPr defaultColWidth="9.140625" defaultRowHeight="12.75"/>
  <cols>
    <col min="1" max="1" width="53.7109375" style="0" customWidth="1"/>
    <col min="4" max="4" width="10.57421875" style="0" bestFit="1" customWidth="1"/>
    <col min="5" max="5" width="12.28125" style="0" bestFit="1" customWidth="1"/>
    <col min="6" max="6" width="10.57421875" style="0" bestFit="1" customWidth="1"/>
    <col min="7" max="7" width="12.28125" style="0" customWidth="1"/>
    <col min="8" max="8" width="11.8515625" style="0" customWidth="1"/>
  </cols>
  <sheetData>
    <row r="1" spans="1:6" ht="12.75">
      <c r="A1" t="s">
        <v>20</v>
      </c>
      <c r="F1" s="1" t="s">
        <v>0</v>
      </c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9" spans="1:8" ht="12.75">
      <c r="A9" s="65" t="s">
        <v>151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152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70</v>
      </c>
      <c r="B14" s="6">
        <v>0</v>
      </c>
    </row>
    <row r="15" spans="1:2" ht="12.75">
      <c r="A15" s="5" t="s">
        <v>92</v>
      </c>
      <c r="B15" s="6">
        <v>489341</v>
      </c>
    </row>
    <row r="16" spans="1:2" ht="12.75">
      <c r="A16" s="7" t="s">
        <v>5</v>
      </c>
      <c r="B16" s="6">
        <f>B15*10%</f>
        <v>48934.100000000006</v>
      </c>
    </row>
    <row r="17" spans="1:2" ht="12.75">
      <c r="A17" s="8" t="s">
        <v>6</v>
      </c>
      <c r="B17" s="9">
        <f>(B14+B15-B16)*80%</f>
        <v>352325.52</v>
      </c>
    </row>
    <row r="18" spans="1:2" ht="12.75">
      <c r="A18" s="3" t="s">
        <v>7</v>
      </c>
      <c r="B18" s="6">
        <f>(B14+B15-B16)*20%</f>
        <v>88081.38</v>
      </c>
    </row>
    <row r="19" spans="1:2" ht="12.75">
      <c r="A19" s="3" t="s">
        <v>8</v>
      </c>
      <c r="B19" s="10">
        <v>3.81</v>
      </c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127</v>
      </c>
      <c r="E22" s="13" t="s">
        <v>106</v>
      </c>
      <c r="F22" s="12" t="s">
        <v>128</v>
      </c>
      <c r="G22" s="13" t="s">
        <v>108</v>
      </c>
      <c r="H22" s="67"/>
    </row>
    <row r="23" spans="1:8" ht="12.75">
      <c r="A23" s="32" t="s">
        <v>97</v>
      </c>
      <c r="B23" s="11"/>
      <c r="C23" s="12"/>
      <c r="D23" s="6">
        <v>15000</v>
      </c>
      <c r="E23" s="6"/>
      <c r="F23" s="3">
        <v>15000</v>
      </c>
      <c r="G23" s="6"/>
      <c r="H23" s="6">
        <f aca="true" t="shared" si="0" ref="H23:H37">SUM(D23:G23)</f>
        <v>30000</v>
      </c>
    </row>
    <row r="24" spans="1:8" ht="12.75" customHeight="1">
      <c r="A24" s="20" t="s">
        <v>149</v>
      </c>
      <c r="B24" s="11" t="s">
        <v>32</v>
      </c>
      <c r="C24" s="12">
        <v>120</v>
      </c>
      <c r="D24" s="6"/>
      <c r="E24" s="6">
        <v>60000</v>
      </c>
      <c r="F24" s="3"/>
      <c r="G24" s="6"/>
      <c r="H24" s="6">
        <f t="shared" si="0"/>
        <v>60000</v>
      </c>
    </row>
    <row r="25" spans="1:8" ht="12.75" customHeight="1">
      <c r="A25" s="48" t="s">
        <v>53</v>
      </c>
      <c r="B25" s="21" t="s">
        <v>32</v>
      </c>
      <c r="C25" s="12">
        <v>3</v>
      </c>
      <c r="D25" s="3"/>
      <c r="E25" s="6">
        <v>15000</v>
      </c>
      <c r="F25" s="3">
        <v>30000</v>
      </c>
      <c r="G25" s="6"/>
      <c r="H25" s="6">
        <f>SUM(E25:G25)</f>
        <v>45000</v>
      </c>
    </row>
    <row r="26" spans="1:8" ht="12.75" customHeight="1">
      <c r="A26" s="48" t="s">
        <v>180</v>
      </c>
      <c r="B26" s="21" t="s">
        <v>32</v>
      </c>
      <c r="C26" s="12">
        <v>1</v>
      </c>
      <c r="D26" s="3"/>
      <c r="E26" s="6">
        <v>8000</v>
      </c>
      <c r="F26" s="3"/>
      <c r="G26" s="6"/>
      <c r="H26" s="6">
        <f>SUM(E26:G26)</f>
        <v>8000</v>
      </c>
    </row>
    <row r="27" spans="1:8" ht="12.75" customHeight="1">
      <c r="A27" s="48" t="s">
        <v>183</v>
      </c>
      <c r="B27" s="21" t="s">
        <v>32</v>
      </c>
      <c r="C27" s="12">
        <v>3</v>
      </c>
      <c r="D27" s="3"/>
      <c r="E27" s="6">
        <v>12000</v>
      </c>
      <c r="F27" s="3"/>
      <c r="G27" s="6"/>
      <c r="H27" s="6">
        <f>SUM(E27:G27)</f>
        <v>12000</v>
      </c>
    </row>
    <row r="28" spans="1:8" ht="12.75">
      <c r="A28" s="20" t="s">
        <v>201</v>
      </c>
      <c r="B28" s="21"/>
      <c r="C28" s="12"/>
      <c r="D28" s="6"/>
      <c r="E28" s="6">
        <v>10000</v>
      </c>
      <c r="F28" s="3"/>
      <c r="G28" s="6"/>
      <c r="H28" s="6">
        <f t="shared" si="0"/>
        <v>10000</v>
      </c>
    </row>
    <row r="29" spans="1:8" ht="12.75">
      <c r="A29" s="20" t="s">
        <v>197</v>
      </c>
      <c r="B29" s="21"/>
      <c r="C29" s="12"/>
      <c r="D29" s="6"/>
      <c r="E29" s="6">
        <v>10000</v>
      </c>
      <c r="F29" s="3"/>
      <c r="G29" s="6"/>
      <c r="H29" s="6">
        <f t="shared" si="0"/>
        <v>10000</v>
      </c>
    </row>
    <row r="30" spans="1:8" ht="12.75">
      <c r="A30" s="32" t="s">
        <v>76</v>
      </c>
      <c r="B30" s="11"/>
      <c r="C30" s="12"/>
      <c r="D30" s="6">
        <v>17500</v>
      </c>
      <c r="E30" s="6"/>
      <c r="F30" s="6"/>
      <c r="G30" s="6"/>
      <c r="H30" s="6">
        <f t="shared" si="0"/>
        <v>17500</v>
      </c>
    </row>
    <row r="31" spans="1:8" ht="25.5">
      <c r="A31" s="32" t="s">
        <v>179</v>
      </c>
      <c r="B31" s="11"/>
      <c r="C31" s="12"/>
      <c r="D31" s="6">
        <v>20000</v>
      </c>
      <c r="E31" s="6"/>
      <c r="F31" s="6"/>
      <c r="G31" s="6"/>
      <c r="H31" s="6">
        <f t="shared" si="0"/>
        <v>20000</v>
      </c>
    </row>
    <row r="32" spans="1:8" ht="12.75">
      <c r="A32" s="3" t="s">
        <v>153</v>
      </c>
      <c r="B32" s="11"/>
      <c r="C32" s="12"/>
      <c r="D32" s="6">
        <v>7000</v>
      </c>
      <c r="E32" s="6"/>
      <c r="F32" s="6"/>
      <c r="G32" s="6"/>
      <c r="H32" s="6">
        <f t="shared" si="0"/>
        <v>7000</v>
      </c>
    </row>
    <row r="33" spans="1:8" ht="12.75">
      <c r="A33" s="28" t="s">
        <v>181</v>
      </c>
      <c r="B33" s="11"/>
      <c r="C33" s="12"/>
      <c r="D33" s="6">
        <v>2500</v>
      </c>
      <c r="E33" s="6"/>
      <c r="F33" s="6"/>
      <c r="G33" s="6"/>
      <c r="H33" s="6">
        <f t="shared" si="0"/>
        <v>2500</v>
      </c>
    </row>
    <row r="34" spans="1:8" ht="12.75">
      <c r="A34" s="28" t="s">
        <v>30</v>
      </c>
      <c r="B34" s="11"/>
      <c r="C34" s="12"/>
      <c r="E34" s="6"/>
      <c r="F34" s="6"/>
      <c r="G34" s="6">
        <v>30000</v>
      </c>
      <c r="H34" s="6">
        <f>SUM(E34:G34)</f>
        <v>30000</v>
      </c>
    </row>
    <row r="35" spans="1:8" ht="12.75">
      <c r="A35" s="28" t="s">
        <v>34</v>
      </c>
      <c r="B35" s="11"/>
      <c r="C35" s="12"/>
      <c r="D35" s="6"/>
      <c r="E35" s="6">
        <v>35326</v>
      </c>
      <c r="F35" s="6"/>
      <c r="G35" s="6"/>
      <c r="H35" s="6">
        <f t="shared" si="0"/>
        <v>35326</v>
      </c>
    </row>
    <row r="36" spans="1:8" ht="12.75">
      <c r="A36" s="28" t="s">
        <v>182</v>
      </c>
      <c r="B36" s="11"/>
      <c r="C36" s="12"/>
      <c r="D36" s="6"/>
      <c r="F36" s="6">
        <v>45000</v>
      </c>
      <c r="G36" s="6"/>
      <c r="H36" s="6">
        <f>SUM(D36:G36)</f>
        <v>45000</v>
      </c>
    </row>
    <row r="37" spans="1:8" ht="12.75">
      <c r="A37" s="3" t="s">
        <v>172</v>
      </c>
      <c r="B37" s="21"/>
      <c r="C37" s="12"/>
      <c r="D37" s="6"/>
      <c r="E37" s="3"/>
      <c r="F37" s="6"/>
      <c r="G37" s="29">
        <v>20000</v>
      </c>
      <c r="H37" s="6">
        <f t="shared" si="0"/>
        <v>20000</v>
      </c>
    </row>
    <row r="38" spans="1:8" ht="12.75">
      <c r="A38" s="14" t="s">
        <v>19</v>
      </c>
      <c r="B38" s="3"/>
      <c r="C38" s="3"/>
      <c r="D38" s="29">
        <f>SUM(D23:D37)</f>
        <v>62000</v>
      </c>
      <c r="E38" s="29">
        <f>SUM(E23:E37)</f>
        <v>150326</v>
      </c>
      <c r="F38" s="29">
        <f>SUM(F23:F37)</f>
        <v>90000</v>
      </c>
      <c r="G38" s="29">
        <f>SUM(G23:G37)</f>
        <v>50000</v>
      </c>
      <c r="H38" s="9">
        <f>SUM(H23:H37)</f>
        <v>352326</v>
      </c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75" right="0.16" top="1" bottom="1" header="0.5" footer="0.5"/>
  <pageSetup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7">
      <selection activeCell="A40" sqref="A40"/>
    </sheetView>
  </sheetViews>
  <sheetFormatPr defaultColWidth="9.140625" defaultRowHeight="12.75"/>
  <cols>
    <col min="1" max="1" width="58.00390625" style="0" customWidth="1"/>
    <col min="4" max="4" width="10.57421875" style="0" bestFit="1" customWidth="1"/>
    <col min="5" max="5" width="12.28125" style="0" bestFit="1" customWidth="1"/>
    <col min="6" max="6" width="10.57421875" style="0" bestFit="1" customWidth="1"/>
    <col min="7" max="7" width="12.28125" style="0" bestFit="1" customWidth="1"/>
    <col min="8" max="8" width="11.8515625" style="0" customWidth="1"/>
  </cols>
  <sheetData>
    <row r="1" spans="1:6" ht="12.75">
      <c r="A1" t="s">
        <v>20</v>
      </c>
      <c r="F1" s="1" t="s">
        <v>0</v>
      </c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9" spans="1:8" ht="12.75">
      <c r="A9" s="65" t="s">
        <v>151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147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70</v>
      </c>
      <c r="B14" s="6">
        <v>0</v>
      </c>
    </row>
    <row r="15" spans="1:2" ht="12.75">
      <c r="A15" s="5" t="s">
        <v>92</v>
      </c>
      <c r="B15" s="6">
        <v>915681</v>
      </c>
    </row>
    <row r="16" spans="1:2" ht="12.75">
      <c r="A16" s="7" t="s">
        <v>5</v>
      </c>
      <c r="B16" s="6">
        <f>B15*10%</f>
        <v>91568.1</v>
      </c>
    </row>
    <row r="17" spans="1:2" ht="12.75">
      <c r="A17" s="8" t="s">
        <v>6</v>
      </c>
      <c r="B17" s="9">
        <f>(B14+B15-B16)*80%</f>
        <v>659290.3200000001</v>
      </c>
    </row>
    <row r="18" spans="1:2" ht="12.75">
      <c r="A18" s="3" t="s">
        <v>7</v>
      </c>
      <c r="B18" s="6">
        <f>(B14+B15-B16)*20%</f>
        <v>164822.58000000002</v>
      </c>
    </row>
    <row r="19" spans="1:2" ht="12.75">
      <c r="A19" s="3" t="s">
        <v>8</v>
      </c>
      <c r="B19" s="10">
        <v>3.81</v>
      </c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127</v>
      </c>
      <c r="E22" s="13" t="s">
        <v>106</v>
      </c>
      <c r="F22" s="12" t="s">
        <v>128</v>
      </c>
      <c r="G22" s="13" t="s">
        <v>108</v>
      </c>
      <c r="H22" s="67"/>
    </row>
    <row r="23" spans="1:8" ht="12.75" customHeight="1">
      <c r="A23" s="32" t="s">
        <v>175</v>
      </c>
      <c r="B23" s="11" t="s">
        <v>25</v>
      </c>
      <c r="C23" s="12">
        <v>50</v>
      </c>
      <c r="D23" s="6"/>
      <c r="E23" s="6">
        <v>50000</v>
      </c>
      <c r="F23" s="3"/>
      <c r="G23" s="6"/>
      <c r="H23" s="6">
        <f aca="true" t="shared" si="0" ref="H23:H30">SUM(D23:G23)</f>
        <v>50000</v>
      </c>
    </row>
    <row r="24" spans="1:8" ht="12.75">
      <c r="A24" s="32" t="s">
        <v>97</v>
      </c>
      <c r="B24" s="11" t="s">
        <v>29</v>
      </c>
      <c r="C24" s="12">
        <v>2</v>
      </c>
      <c r="D24" s="6">
        <v>20000</v>
      </c>
      <c r="E24" s="6"/>
      <c r="F24" s="3">
        <v>10000</v>
      </c>
      <c r="G24" s="6"/>
      <c r="H24" s="6">
        <f t="shared" si="0"/>
        <v>30000</v>
      </c>
    </row>
    <row r="25" spans="1:8" ht="12.75" customHeight="1">
      <c r="A25" s="20" t="s">
        <v>149</v>
      </c>
      <c r="B25" s="21" t="s">
        <v>32</v>
      </c>
      <c r="C25" s="12">
        <v>200</v>
      </c>
      <c r="D25" s="6">
        <v>100000</v>
      </c>
      <c r="E25" s="6"/>
      <c r="F25" s="3"/>
      <c r="G25" s="6"/>
      <c r="H25" s="6">
        <f t="shared" si="0"/>
        <v>100000</v>
      </c>
    </row>
    <row r="26" spans="1:8" ht="12.75">
      <c r="A26" s="20" t="s">
        <v>148</v>
      </c>
      <c r="B26" s="21" t="s">
        <v>32</v>
      </c>
      <c r="C26" s="12">
        <v>80</v>
      </c>
      <c r="D26" s="6">
        <v>40000</v>
      </c>
      <c r="E26" s="6"/>
      <c r="F26" s="3"/>
      <c r="G26" s="6"/>
      <c r="H26" s="6">
        <f t="shared" si="0"/>
        <v>40000</v>
      </c>
    </row>
    <row r="27" spans="1:8" ht="12.75">
      <c r="A27" s="33" t="s">
        <v>22</v>
      </c>
      <c r="B27" s="11" t="s">
        <v>173</v>
      </c>
      <c r="C27" s="12">
        <v>15</v>
      </c>
      <c r="D27" s="6"/>
      <c r="E27" s="6">
        <v>15000</v>
      </c>
      <c r="F27" s="6"/>
      <c r="G27" s="6">
        <v>20000</v>
      </c>
      <c r="H27" s="6">
        <f t="shared" si="0"/>
        <v>35000</v>
      </c>
    </row>
    <row r="28" spans="1:8" ht="12.75">
      <c r="A28" s="20" t="s">
        <v>188</v>
      </c>
      <c r="B28" s="11"/>
      <c r="C28" s="12"/>
      <c r="D28" s="6"/>
      <c r="E28" s="6">
        <v>40000</v>
      </c>
      <c r="F28" s="6">
        <v>30000</v>
      </c>
      <c r="G28" s="6"/>
      <c r="H28" s="6">
        <f t="shared" si="0"/>
        <v>70000</v>
      </c>
    </row>
    <row r="29" spans="1:8" ht="12.75">
      <c r="A29" s="32" t="s">
        <v>76</v>
      </c>
      <c r="B29" s="11" t="s">
        <v>25</v>
      </c>
      <c r="C29" s="12">
        <v>100</v>
      </c>
      <c r="D29" s="6"/>
      <c r="E29" s="6"/>
      <c r="F29" s="6"/>
      <c r="G29" s="6">
        <v>94290</v>
      </c>
      <c r="H29" s="6">
        <f t="shared" si="0"/>
        <v>94290</v>
      </c>
    </row>
    <row r="30" spans="1:8" ht="12.75">
      <c r="A30" s="20" t="s">
        <v>150</v>
      </c>
      <c r="B30" s="21" t="s">
        <v>114</v>
      </c>
      <c r="C30" s="12">
        <v>8</v>
      </c>
      <c r="D30" s="6"/>
      <c r="E30">
        <v>120000</v>
      </c>
      <c r="F30" s="6">
        <v>120000</v>
      </c>
      <c r="G30" s="29"/>
      <c r="H30" s="6">
        <f t="shared" si="0"/>
        <v>240000</v>
      </c>
    </row>
    <row r="31" spans="1:8" ht="12.75">
      <c r="A31" s="14" t="s">
        <v>19</v>
      </c>
      <c r="B31" s="3"/>
      <c r="C31" s="3"/>
      <c r="D31" s="29">
        <f>SUM(D23:D30)</f>
        <v>160000</v>
      </c>
      <c r="E31" s="29">
        <f>SUM(E23:E30)</f>
        <v>225000</v>
      </c>
      <c r="F31" s="29">
        <f>SUM(F23:F30)</f>
        <v>160000</v>
      </c>
      <c r="G31" s="29">
        <f>SUM(G23:G30)</f>
        <v>114290</v>
      </c>
      <c r="H31" s="9">
        <f>SUM(H23:H30)</f>
        <v>659290</v>
      </c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67" right="0.17" top="0.72" bottom="1" header="0.5" footer="0.5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4">
      <selection activeCell="C41" sqref="C41"/>
    </sheetView>
  </sheetViews>
  <sheetFormatPr defaultColWidth="9.140625" defaultRowHeight="12.75"/>
  <cols>
    <col min="1" max="1" width="41.421875" style="0" customWidth="1"/>
    <col min="2" max="2" width="9.7109375" style="0" customWidth="1"/>
    <col min="4" max="4" width="10.8515625" style="0" bestFit="1" customWidth="1"/>
    <col min="5" max="5" width="12.28125" style="0" bestFit="1" customWidth="1"/>
    <col min="6" max="6" width="10.8515625" style="0" customWidth="1"/>
    <col min="7" max="7" width="12.28125" style="0" bestFit="1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H5" s="2" t="s">
        <v>2</v>
      </c>
    </row>
    <row r="11" spans="1:8" ht="12.75">
      <c r="A11" s="65" t="s">
        <v>118</v>
      </c>
      <c r="B11" s="65"/>
      <c r="C11" s="65"/>
      <c r="D11" s="65"/>
      <c r="E11" s="65"/>
      <c r="F11" s="65"/>
      <c r="G11" s="65"/>
      <c r="H11" s="65"/>
    </row>
    <row r="12" spans="1:8" ht="12.75">
      <c r="A12" s="66" t="s">
        <v>3</v>
      </c>
      <c r="B12" s="66"/>
      <c r="C12" s="66"/>
      <c r="D12" s="66"/>
      <c r="E12" s="66"/>
      <c r="F12" s="66"/>
      <c r="G12" s="66"/>
      <c r="H12" s="66"/>
    </row>
    <row r="13" spans="1:8" ht="12.75">
      <c r="A13" s="66" t="s">
        <v>125</v>
      </c>
      <c r="B13" s="66"/>
      <c r="C13" s="66"/>
      <c r="D13" s="66"/>
      <c r="E13" s="66"/>
      <c r="F13" s="66"/>
      <c r="G13" s="66"/>
      <c r="H13" s="66"/>
    </row>
    <row r="15" spans="1:2" ht="38.25">
      <c r="A15" s="3"/>
      <c r="B15" s="4" t="s">
        <v>4</v>
      </c>
    </row>
    <row r="16" spans="1:2" ht="12.75">
      <c r="A16" s="5" t="s">
        <v>70</v>
      </c>
      <c r="B16" s="6">
        <v>0</v>
      </c>
    </row>
    <row r="17" spans="1:2" ht="12.75">
      <c r="A17" s="5" t="s">
        <v>92</v>
      </c>
      <c r="B17" s="6">
        <v>352711</v>
      </c>
    </row>
    <row r="18" spans="1:2" ht="12.75">
      <c r="A18" s="7" t="s">
        <v>5</v>
      </c>
      <c r="B18" s="6">
        <f>B17*10%</f>
        <v>35271.1</v>
      </c>
    </row>
    <row r="19" spans="1:2" ht="12.75">
      <c r="A19" s="8" t="s">
        <v>6</v>
      </c>
      <c r="B19" s="9">
        <f>(B16+B17-B18)*80%</f>
        <v>253951.92000000004</v>
      </c>
    </row>
    <row r="20" spans="1:2" ht="12.75">
      <c r="A20" s="3" t="s">
        <v>7</v>
      </c>
      <c r="B20" s="6">
        <f>(B16+B17-B18)*20%</f>
        <v>63487.98000000001</v>
      </c>
    </row>
    <row r="21" spans="1:2" ht="12.75">
      <c r="A21" s="3" t="s">
        <v>8</v>
      </c>
      <c r="B21" s="10">
        <v>3.81</v>
      </c>
    </row>
    <row r="23" spans="1:8" ht="18.75" customHeight="1">
      <c r="A23" s="67" t="s">
        <v>9</v>
      </c>
      <c r="B23" s="67" t="s">
        <v>10</v>
      </c>
      <c r="C23" s="67" t="s">
        <v>11</v>
      </c>
      <c r="D23" s="68" t="s">
        <v>12</v>
      </c>
      <c r="E23" s="68"/>
      <c r="F23" s="68"/>
      <c r="G23" s="68"/>
      <c r="H23" s="67" t="s">
        <v>13</v>
      </c>
    </row>
    <row r="24" spans="1:8" ht="18.75" customHeight="1">
      <c r="A24" s="67"/>
      <c r="B24" s="67"/>
      <c r="C24" s="67"/>
      <c r="D24" s="12" t="s">
        <v>127</v>
      </c>
      <c r="E24" s="13" t="s">
        <v>106</v>
      </c>
      <c r="F24" s="12" t="s">
        <v>128</v>
      </c>
      <c r="G24" s="13" t="s">
        <v>108</v>
      </c>
      <c r="H24" s="67"/>
    </row>
    <row r="25" spans="1:8" ht="12.75">
      <c r="A25" s="32" t="s">
        <v>97</v>
      </c>
      <c r="B25" s="11" t="s">
        <v>29</v>
      </c>
      <c r="C25" s="12">
        <v>1</v>
      </c>
      <c r="D25" s="6">
        <v>5000</v>
      </c>
      <c r="E25" s="6"/>
      <c r="F25" s="6">
        <v>5000</v>
      </c>
      <c r="G25" s="6"/>
      <c r="H25" s="6">
        <f>SUM(D25:G25)</f>
        <v>10000</v>
      </c>
    </row>
    <row r="26" spans="1:8" ht="12.75">
      <c r="A26" s="20" t="s">
        <v>96</v>
      </c>
      <c r="B26" s="11"/>
      <c r="C26" s="12"/>
      <c r="D26" s="6">
        <v>7000</v>
      </c>
      <c r="E26" s="6"/>
      <c r="F26" s="6"/>
      <c r="G26" s="6"/>
      <c r="H26" s="6">
        <f>SUM(D26:G26)</f>
        <v>7000</v>
      </c>
    </row>
    <row r="27" spans="1:8" ht="12.75">
      <c r="A27" s="32" t="s">
        <v>85</v>
      </c>
      <c r="B27" s="11"/>
      <c r="C27" s="12"/>
      <c r="D27" s="6">
        <v>8000</v>
      </c>
      <c r="E27" s="6"/>
      <c r="F27" s="6"/>
      <c r="G27" s="6"/>
      <c r="H27" s="6">
        <f aca="true" t="shared" si="0" ref="H27:H33">SUM(D27:G27)</f>
        <v>8000</v>
      </c>
    </row>
    <row r="28" spans="1:8" ht="12.75">
      <c r="A28" s="20" t="s">
        <v>95</v>
      </c>
      <c r="B28" s="11"/>
      <c r="C28" s="12"/>
      <c r="D28" s="6"/>
      <c r="E28" s="6">
        <v>12000</v>
      </c>
      <c r="F28" s="6"/>
      <c r="G28" s="6"/>
      <c r="H28" s="6">
        <f t="shared" si="0"/>
        <v>12000</v>
      </c>
    </row>
    <row r="29" spans="1:8" ht="12.75">
      <c r="A29" s="20" t="s">
        <v>94</v>
      </c>
      <c r="B29" s="11"/>
      <c r="C29" s="12"/>
      <c r="D29" s="6"/>
      <c r="E29" s="6">
        <v>25000</v>
      </c>
      <c r="F29" s="6"/>
      <c r="G29" s="6"/>
      <c r="H29" s="6">
        <f t="shared" si="0"/>
        <v>25000</v>
      </c>
    </row>
    <row r="30" spans="1:8" ht="12.75">
      <c r="A30" s="33" t="s">
        <v>22</v>
      </c>
      <c r="B30" s="11"/>
      <c r="C30" s="12"/>
      <c r="D30" s="6"/>
      <c r="E30" s="6">
        <v>6000</v>
      </c>
      <c r="F30" s="6"/>
      <c r="G30" s="6"/>
      <c r="H30" s="6">
        <f t="shared" si="0"/>
        <v>6000</v>
      </c>
    </row>
    <row r="31" spans="1:8" ht="25.5">
      <c r="A31" s="20" t="s">
        <v>101</v>
      </c>
      <c r="B31" s="11"/>
      <c r="C31" s="12"/>
      <c r="D31" s="6"/>
      <c r="E31" s="6">
        <v>127702</v>
      </c>
      <c r="F31" s="6"/>
      <c r="G31" s="6"/>
      <c r="H31" s="6">
        <f t="shared" si="0"/>
        <v>127702</v>
      </c>
    </row>
    <row r="32" spans="1:8" ht="12.75">
      <c r="A32" s="20" t="s">
        <v>76</v>
      </c>
      <c r="B32" s="11"/>
      <c r="C32" s="12"/>
      <c r="D32" s="6"/>
      <c r="E32" s="6">
        <v>28250</v>
      </c>
      <c r="F32" s="6"/>
      <c r="G32" s="6"/>
      <c r="H32" s="6">
        <f t="shared" si="0"/>
        <v>28250</v>
      </c>
    </row>
    <row r="33" spans="1:8" ht="12.75">
      <c r="A33" s="20" t="s">
        <v>93</v>
      </c>
      <c r="B33" s="11"/>
      <c r="C33" s="12"/>
      <c r="D33" s="6"/>
      <c r="E33" s="6"/>
      <c r="F33" s="6">
        <v>30000</v>
      </c>
      <c r="G33" s="6"/>
      <c r="H33" s="6">
        <f t="shared" si="0"/>
        <v>30000</v>
      </c>
    </row>
    <row r="34" spans="1:8" ht="12.75">
      <c r="A34" s="14" t="s">
        <v>19</v>
      </c>
      <c r="B34" s="3"/>
      <c r="C34" s="3"/>
      <c r="D34" s="29">
        <f>SUM(D25:D33)</f>
        <v>20000</v>
      </c>
      <c r="E34" s="29">
        <f>SUM(E25:E33)</f>
        <v>198952</v>
      </c>
      <c r="F34" s="29">
        <f>SUM(F25:F33)</f>
        <v>35000</v>
      </c>
      <c r="G34" s="29">
        <f>SUM(G25:G33)</f>
        <v>0</v>
      </c>
      <c r="H34" s="9">
        <f>SUM(H25:H33)</f>
        <v>253952</v>
      </c>
    </row>
    <row r="35" ht="12.75">
      <c r="H35" s="16">
        <f>B19-H34</f>
        <v>-0.07999999995809048</v>
      </c>
    </row>
  </sheetData>
  <mergeCells count="8">
    <mergeCell ref="A11:H11"/>
    <mergeCell ref="A12:H12"/>
    <mergeCell ref="A13:H13"/>
    <mergeCell ref="A23:A24"/>
    <mergeCell ref="B23:B24"/>
    <mergeCell ref="C23:C24"/>
    <mergeCell ref="D23:G23"/>
    <mergeCell ref="H23:H2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E39" sqref="E39"/>
    </sheetView>
  </sheetViews>
  <sheetFormatPr defaultColWidth="9.140625" defaultRowHeight="12.75"/>
  <cols>
    <col min="1" max="1" width="42.7109375" style="0" customWidth="1"/>
    <col min="2" max="2" width="8.7109375" style="0" customWidth="1"/>
    <col min="3" max="3" width="8.140625" style="0" customWidth="1"/>
    <col min="4" max="4" width="10.8515625" style="0" bestFit="1" customWidth="1"/>
    <col min="5" max="5" width="12.421875" style="0" customWidth="1"/>
    <col min="6" max="6" width="11.28125" style="0" customWidth="1"/>
    <col min="7" max="7" width="12.28125" style="0" bestFit="1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H5" s="2" t="s">
        <v>2</v>
      </c>
    </row>
    <row r="9" spans="1:8" ht="12.75">
      <c r="A9" s="65" t="s">
        <v>118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126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70</v>
      </c>
      <c r="B14" s="6">
        <v>0</v>
      </c>
    </row>
    <row r="15" spans="1:2" ht="12.75">
      <c r="A15" s="5" t="s">
        <v>92</v>
      </c>
      <c r="B15" s="6">
        <v>270102</v>
      </c>
    </row>
    <row r="16" spans="1:2" ht="12.75">
      <c r="A16" s="7" t="s">
        <v>5</v>
      </c>
      <c r="B16" s="6">
        <f>B15*10%</f>
        <v>27010.2</v>
      </c>
    </row>
    <row r="17" spans="1:2" ht="12.75">
      <c r="A17" s="8" t="s">
        <v>6</v>
      </c>
      <c r="B17" s="9">
        <f>(B14+B15-B16)*80%</f>
        <v>194473.44</v>
      </c>
    </row>
    <row r="18" spans="1:2" ht="12.75">
      <c r="A18" s="3" t="s">
        <v>7</v>
      </c>
      <c r="B18" s="6">
        <f>(B14+B15-B16)*20%</f>
        <v>48618.36</v>
      </c>
    </row>
    <row r="19" spans="1:2" ht="12.75">
      <c r="A19" s="3" t="s">
        <v>8</v>
      </c>
      <c r="B19" s="10">
        <v>3.81</v>
      </c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127</v>
      </c>
      <c r="E22" s="13" t="s">
        <v>106</v>
      </c>
      <c r="F22" s="12" t="s">
        <v>128</v>
      </c>
      <c r="G22" s="13" t="s">
        <v>108</v>
      </c>
      <c r="H22" s="67"/>
    </row>
    <row r="23" spans="1:8" ht="12.75">
      <c r="A23" s="32" t="s">
        <v>97</v>
      </c>
      <c r="B23" s="11" t="s">
        <v>29</v>
      </c>
      <c r="C23" s="12">
        <v>1</v>
      </c>
      <c r="D23" s="6"/>
      <c r="E23" s="6">
        <v>5000</v>
      </c>
      <c r="F23" s="6"/>
      <c r="G23" s="6"/>
      <c r="H23" s="6">
        <f aca="true" t="shared" si="0" ref="H23:H31">SUM(D23:G23)</f>
        <v>5000</v>
      </c>
    </row>
    <row r="24" spans="1:8" ht="12.75">
      <c r="A24" s="20" t="s">
        <v>96</v>
      </c>
      <c r="B24" s="11"/>
      <c r="C24" s="12"/>
      <c r="D24" s="6">
        <v>10000</v>
      </c>
      <c r="F24" s="6"/>
      <c r="G24" s="6"/>
      <c r="H24" s="6">
        <f>SUM(D24:G24)</f>
        <v>10000</v>
      </c>
    </row>
    <row r="25" spans="1:8" ht="12.75">
      <c r="A25" s="32" t="s">
        <v>85</v>
      </c>
      <c r="B25" s="11"/>
      <c r="C25" s="12"/>
      <c r="D25" s="6"/>
      <c r="E25" s="6">
        <v>8000</v>
      </c>
      <c r="F25" s="6"/>
      <c r="G25" s="6"/>
      <c r="H25" s="6">
        <f t="shared" si="0"/>
        <v>8000</v>
      </c>
    </row>
    <row r="26" spans="1:8" ht="12.75">
      <c r="A26" s="33" t="s">
        <v>22</v>
      </c>
      <c r="B26" s="11"/>
      <c r="C26" s="12"/>
      <c r="D26" s="6">
        <v>6000</v>
      </c>
      <c r="E26" s="6"/>
      <c r="F26" s="6"/>
      <c r="G26" s="6"/>
      <c r="H26" s="6">
        <f t="shared" si="0"/>
        <v>6000</v>
      </c>
    </row>
    <row r="27" spans="1:8" ht="25.5">
      <c r="A27" s="20" t="s">
        <v>101</v>
      </c>
      <c r="B27" s="11"/>
      <c r="C27" s="12"/>
      <c r="D27" s="6"/>
      <c r="E27" s="6">
        <v>89673</v>
      </c>
      <c r="F27" s="6"/>
      <c r="G27" s="6"/>
      <c r="H27" s="6">
        <f t="shared" si="0"/>
        <v>89673</v>
      </c>
    </row>
    <row r="28" spans="1:8" ht="25.5">
      <c r="A28" s="20" t="s">
        <v>100</v>
      </c>
      <c r="B28" s="11"/>
      <c r="C28" s="12"/>
      <c r="D28" s="6"/>
      <c r="E28" s="6"/>
      <c r="F28" s="6">
        <v>20000</v>
      </c>
      <c r="G28" s="6"/>
      <c r="H28" s="6">
        <f t="shared" si="0"/>
        <v>20000</v>
      </c>
    </row>
    <row r="29" spans="1:8" ht="12.75">
      <c r="A29" s="20" t="s">
        <v>99</v>
      </c>
      <c r="B29" s="11"/>
      <c r="C29" s="12"/>
      <c r="D29" s="6"/>
      <c r="E29" s="6"/>
      <c r="G29" s="6">
        <v>15000</v>
      </c>
      <c r="H29" s="6">
        <f>SUM(D29:G29)</f>
        <v>15000</v>
      </c>
    </row>
    <row r="30" spans="1:8" ht="12.75">
      <c r="A30" s="20" t="s">
        <v>103</v>
      </c>
      <c r="B30" s="11"/>
      <c r="C30" s="12"/>
      <c r="D30" s="6">
        <v>5000</v>
      </c>
      <c r="E30" s="6"/>
      <c r="F30" s="6"/>
      <c r="G30" s="6"/>
      <c r="H30" s="6">
        <f t="shared" si="0"/>
        <v>5000</v>
      </c>
    </row>
    <row r="31" spans="1:8" ht="12.75">
      <c r="A31" s="20" t="s">
        <v>104</v>
      </c>
      <c r="B31" s="11"/>
      <c r="C31" s="12"/>
      <c r="D31" s="6">
        <v>7000</v>
      </c>
      <c r="E31" s="6"/>
      <c r="F31" s="6"/>
      <c r="G31" s="6"/>
      <c r="H31" s="6">
        <f t="shared" si="0"/>
        <v>7000</v>
      </c>
    </row>
    <row r="32" spans="1:8" ht="12.75">
      <c r="A32" s="20" t="s">
        <v>102</v>
      </c>
      <c r="B32" s="11"/>
      <c r="C32" s="12"/>
      <c r="D32" s="6"/>
      <c r="E32" s="6"/>
      <c r="F32" s="6">
        <v>28800</v>
      </c>
      <c r="G32" s="6"/>
      <c r="H32" s="6">
        <f>SUM(D32:G32)</f>
        <v>28800</v>
      </c>
    </row>
    <row r="33" spans="1:8" ht="12.75">
      <c r="A33" s="14" t="s">
        <v>19</v>
      </c>
      <c r="B33" s="3"/>
      <c r="C33" s="3"/>
      <c r="D33" s="29">
        <f>SUM(D23:D32)</f>
        <v>28000</v>
      </c>
      <c r="E33" s="29">
        <f>SUM(E23:E32)</f>
        <v>102673</v>
      </c>
      <c r="F33" s="29">
        <f>SUM(F23:F32)</f>
        <v>48800</v>
      </c>
      <c r="G33" s="29">
        <f>SUM(G23:G32)</f>
        <v>15000</v>
      </c>
      <c r="H33" s="9">
        <f>SUM(H23:H32)</f>
        <v>194473</v>
      </c>
    </row>
    <row r="34" ht="12.75">
      <c r="H34" s="16">
        <f>B17-H33</f>
        <v>0.4400000000023283</v>
      </c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34" sqref="H34"/>
    </sheetView>
  </sheetViews>
  <sheetFormatPr defaultColWidth="9.140625" defaultRowHeight="12.75"/>
  <cols>
    <col min="1" max="1" width="43.57421875" style="0" customWidth="1"/>
    <col min="2" max="2" width="9.57421875" style="0" customWidth="1"/>
    <col min="3" max="3" width="7.7109375" style="0" customWidth="1"/>
    <col min="4" max="8" width="8.5742187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H5" s="2" t="s">
        <v>2</v>
      </c>
    </row>
    <row r="9" spans="1:8" ht="12.75">
      <c r="A9" s="65" t="s">
        <v>61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26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70</v>
      </c>
      <c r="B14" s="6">
        <v>-53899</v>
      </c>
    </row>
    <row r="15" spans="1:2" ht="12.75">
      <c r="A15" s="5" t="s">
        <v>68</v>
      </c>
      <c r="B15" s="6">
        <v>233140</v>
      </c>
    </row>
    <row r="16" spans="1:2" ht="12.75">
      <c r="A16" s="7" t="s">
        <v>5</v>
      </c>
      <c r="B16" s="6">
        <f>B15*10%</f>
        <v>23314</v>
      </c>
    </row>
    <row r="17" spans="1:2" ht="12.75">
      <c r="A17" s="8" t="s">
        <v>6</v>
      </c>
      <c r="B17" s="9">
        <f>(B14+B15-B16)*80%</f>
        <v>124741.6</v>
      </c>
    </row>
    <row r="18" spans="1:2" ht="12.75">
      <c r="A18" s="3" t="s">
        <v>7</v>
      </c>
      <c r="B18" s="6">
        <f>(B14+B15-B16)*20%</f>
        <v>31185.4</v>
      </c>
    </row>
    <row r="19" spans="1:2" ht="12.75">
      <c r="A19" s="3" t="s">
        <v>8</v>
      </c>
      <c r="B19" s="10">
        <v>3.81</v>
      </c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14</v>
      </c>
      <c r="E22" s="13" t="s">
        <v>15</v>
      </c>
      <c r="F22" s="13" t="s">
        <v>16</v>
      </c>
      <c r="G22" s="13" t="s">
        <v>17</v>
      </c>
      <c r="H22" s="67"/>
    </row>
    <row r="23" spans="1:8" ht="25.5">
      <c r="A23" s="32" t="s">
        <v>87</v>
      </c>
      <c r="B23" s="11" t="s">
        <v>29</v>
      </c>
      <c r="C23" s="12">
        <v>1</v>
      </c>
      <c r="D23" s="6"/>
      <c r="E23" s="6">
        <v>38242</v>
      </c>
      <c r="F23" s="6"/>
      <c r="G23" s="6"/>
      <c r="H23" s="6">
        <f>SUM(D23:G23)</f>
        <v>38242</v>
      </c>
    </row>
    <row r="24" spans="1:8" ht="12.75">
      <c r="A24" s="32" t="s">
        <v>85</v>
      </c>
      <c r="B24" s="11"/>
      <c r="C24" s="12"/>
      <c r="D24" s="6"/>
      <c r="E24" s="6"/>
      <c r="F24" s="6"/>
      <c r="G24" s="6"/>
      <c r="H24" s="6">
        <f>SUM(D24:G24)</f>
        <v>0</v>
      </c>
    </row>
    <row r="25" spans="1:8" ht="12.75">
      <c r="A25" s="20" t="s">
        <v>86</v>
      </c>
      <c r="B25" s="11"/>
      <c r="C25" s="12"/>
      <c r="D25" s="6"/>
      <c r="E25" s="6"/>
      <c r="F25" s="6">
        <v>70000</v>
      </c>
      <c r="G25" s="6"/>
      <c r="H25" s="6">
        <f>SUM(D25:G25)</f>
        <v>70000</v>
      </c>
    </row>
    <row r="26" spans="1:8" ht="12.75">
      <c r="A26" s="33" t="s">
        <v>22</v>
      </c>
      <c r="B26" s="39" t="s">
        <v>21</v>
      </c>
      <c r="C26" s="35">
        <v>5</v>
      </c>
      <c r="D26" s="6">
        <v>16500</v>
      </c>
      <c r="E26" s="29"/>
      <c r="F26" s="29"/>
      <c r="G26" s="29"/>
      <c r="H26" s="6">
        <f>SUM(D26:G26)</f>
        <v>16500</v>
      </c>
    </row>
    <row r="27" spans="1:8" ht="12.75">
      <c r="A27" s="14" t="s">
        <v>19</v>
      </c>
      <c r="B27" s="3"/>
      <c r="C27" s="3"/>
      <c r="D27" s="29">
        <f>SUM(D26:D26)</f>
        <v>16500</v>
      </c>
      <c r="E27" s="29">
        <f>SUM(E23:E26)</f>
        <v>38242</v>
      </c>
      <c r="F27" s="29">
        <f>SUM(F23:F26)</f>
        <v>70000</v>
      </c>
      <c r="G27" s="29">
        <f>SUM(G23:G26)</f>
        <v>0</v>
      </c>
      <c r="H27" s="9">
        <f>SUM(H23:H26)</f>
        <v>124742</v>
      </c>
    </row>
    <row r="28" ht="12.75">
      <c r="H28" s="16">
        <f>B17-H27</f>
        <v>-0.39999999999417923</v>
      </c>
    </row>
    <row r="29" ht="12.75">
      <c r="H29" s="17"/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G15" sqref="G15"/>
    </sheetView>
  </sheetViews>
  <sheetFormatPr defaultColWidth="9.140625" defaultRowHeight="12.75"/>
  <cols>
    <col min="1" max="1" width="39.421875" style="0" customWidth="1"/>
    <col min="2" max="2" width="9.8515625" style="0" customWidth="1"/>
    <col min="3" max="8" width="8.42187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H5" s="2" t="s">
        <v>2</v>
      </c>
    </row>
    <row r="11" spans="1:8" ht="12.75">
      <c r="A11" s="65" t="s">
        <v>61</v>
      </c>
      <c r="B11" s="65"/>
      <c r="C11" s="65"/>
      <c r="D11" s="65"/>
      <c r="E11" s="65"/>
      <c r="F11" s="65"/>
      <c r="G11" s="65"/>
      <c r="H11" s="65"/>
    </row>
    <row r="12" spans="1:8" ht="12.75">
      <c r="A12" s="66" t="s">
        <v>3</v>
      </c>
      <c r="B12" s="66"/>
      <c r="C12" s="66"/>
      <c r="D12" s="66"/>
      <c r="E12" s="66"/>
      <c r="F12" s="66"/>
      <c r="G12" s="66"/>
      <c r="H12" s="66"/>
    </row>
    <row r="13" spans="1:8" ht="12.75">
      <c r="A13" s="66" t="s">
        <v>123</v>
      </c>
      <c r="B13" s="66"/>
      <c r="C13" s="66"/>
      <c r="D13" s="66"/>
      <c r="E13" s="66"/>
      <c r="F13" s="66"/>
      <c r="G13" s="66"/>
      <c r="H13" s="66"/>
    </row>
    <row r="15" spans="1:2" ht="38.25">
      <c r="A15" s="3"/>
      <c r="B15" s="4" t="s">
        <v>4</v>
      </c>
    </row>
    <row r="16" spans="1:2" ht="12.75">
      <c r="A16" s="5" t="s">
        <v>70</v>
      </c>
      <c r="B16" s="6">
        <v>-205325</v>
      </c>
    </row>
    <row r="17" spans="1:2" ht="12.75">
      <c r="A17" s="5" t="s">
        <v>68</v>
      </c>
      <c r="B17" s="6">
        <v>534700</v>
      </c>
    </row>
    <row r="18" spans="1:2" ht="12.75">
      <c r="A18" s="7" t="s">
        <v>5</v>
      </c>
      <c r="B18" s="6">
        <f>B17*10%</f>
        <v>53470</v>
      </c>
    </row>
    <row r="19" spans="1:2" ht="12.75">
      <c r="A19" s="8" t="s">
        <v>6</v>
      </c>
      <c r="B19" s="9">
        <f>(B16+B17-B18)*80%</f>
        <v>220724</v>
      </c>
    </row>
    <row r="20" spans="1:2" ht="12.75">
      <c r="A20" s="3" t="s">
        <v>7</v>
      </c>
      <c r="B20" s="6">
        <f>(B16+B17-B18)*20%</f>
        <v>55181</v>
      </c>
    </row>
    <row r="21" spans="1:2" ht="12.75">
      <c r="A21" s="3" t="s">
        <v>8</v>
      </c>
      <c r="B21" s="10">
        <v>3.81</v>
      </c>
    </row>
    <row r="23" spans="1:8" ht="12.75">
      <c r="A23" s="67" t="s">
        <v>9</v>
      </c>
      <c r="B23" s="67" t="s">
        <v>10</v>
      </c>
      <c r="C23" s="67" t="s">
        <v>11</v>
      </c>
      <c r="D23" s="68" t="s">
        <v>12</v>
      </c>
      <c r="E23" s="68"/>
      <c r="F23" s="68"/>
      <c r="G23" s="68"/>
      <c r="H23" s="67" t="s">
        <v>13</v>
      </c>
    </row>
    <row r="24" spans="1:8" ht="12.75">
      <c r="A24" s="67"/>
      <c r="B24" s="67"/>
      <c r="C24" s="67"/>
      <c r="D24" s="12" t="s">
        <v>14</v>
      </c>
      <c r="E24" s="13" t="s">
        <v>15</v>
      </c>
      <c r="F24" s="13" t="s">
        <v>16</v>
      </c>
      <c r="G24" s="13" t="s">
        <v>17</v>
      </c>
      <c r="H24" s="67"/>
    </row>
    <row r="25" spans="1:8" ht="12.75">
      <c r="A25" s="32" t="s">
        <v>28</v>
      </c>
      <c r="B25" s="35" t="s">
        <v>29</v>
      </c>
      <c r="C25" s="35">
        <v>5</v>
      </c>
      <c r="D25" s="29"/>
      <c r="E25" s="29">
        <v>50000</v>
      </c>
      <c r="F25" s="29"/>
      <c r="G25" s="29"/>
      <c r="H25" s="29">
        <f aca="true" t="shared" si="0" ref="H25:H30">SUM(D25:G25)</f>
        <v>50000</v>
      </c>
    </row>
    <row r="26" spans="1:8" ht="12.75">
      <c r="A26" s="41" t="s">
        <v>80</v>
      </c>
      <c r="B26" s="35" t="s">
        <v>114</v>
      </c>
      <c r="C26" s="35">
        <v>1</v>
      </c>
      <c r="D26" s="29">
        <v>90000</v>
      </c>
      <c r="E26" s="29"/>
      <c r="F26" s="29"/>
      <c r="G26" s="29"/>
      <c r="H26" s="29">
        <f t="shared" si="0"/>
        <v>90000</v>
      </c>
    </row>
    <row r="27" spans="1:8" ht="12.75" customHeight="1">
      <c r="A27" s="42" t="s">
        <v>83</v>
      </c>
      <c r="B27" s="43" t="s">
        <v>21</v>
      </c>
      <c r="C27" s="43">
        <v>5</v>
      </c>
      <c r="D27" s="45">
        <v>15000</v>
      </c>
      <c r="E27" s="29"/>
      <c r="F27" s="45"/>
      <c r="G27" s="60"/>
      <c r="H27" s="29">
        <f t="shared" si="0"/>
        <v>15000</v>
      </c>
    </row>
    <row r="28" spans="1:8" ht="12.75">
      <c r="A28" s="28" t="s">
        <v>89</v>
      </c>
      <c r="B28" s="35" t="s">
        <v>18</v>
      </c>
      <c r="C28" s="35">
        <v>40</v>
      </c>
      <c r="D28" s="60"/>
      <c r="E28" s="29"/>
      <c r="F28" s="29">
        <v>18500</v>
      </c>
      <c r="G28" s="29"/>
      <c r="H28" s="29">
        <f t="shared" si="0"/>
        <v>18500</v>
      </c>
    </row>
    <row r="29" spans="1:8" ht="12.75">
      <c r="A29" s="28" t="s">
        <v>88</v>
      </c>
      <c r="B29" s="34" t="s">
        <v>21</v>
      </c>
      <c r="C29" s="35">
        <v>16</v>
      </c>
      <c r="D29" s="29">
        <v>28000</v>
      </c>
      <c r="E29" s="45"/>
      <c r="F29" s="29"/>
      <c r="G29" s="29"/>
      <c r="H29" s="29">
        <f t="shared" si="0"/>
        <v>28000</v>
      </c>
    </row>
    <row r="30" spans="1:8" ht="12.75">
      <c r="A30" s="20" t="s">
        <v>93</v>
      </c>
      <c r="B30" s="34" t="s">
        <v>21</v>
      </c>
      <c r="C30" s="35">
        <v>1</v>
      </c>
      <c r="D30" s="29"/>
      <c r="E30" s="45"/>
      <c r="F30" s="29">
        <v>19224</v>
      </c>
      <c r="G30" s="29"/>
      <c r="H30" s="29">
        <f t="shared" si="0"/>
        <v>19224</v>
      </c>
    </row>
    <row r="31" spans="1:8" ht="12.75">
      <c r="A31" s="14" t="s">
        <v>19</v>
      </c>
      <c r="B31" s="3"/>
      <c r="C31" s="3"/>
      <c r="D31" s="15">
        <f>SUM(D25:D30)</f>
        <v>133000</v>
      </c>
      <c r="E31" s="15">
        <f>SUM(E25:E30)</f>
        <v>50000</v>
      </c>
      <c r="F31" s="15">
        <f>SUM(F25:F30)</f>
        <v>37724</v>
      </c>
      <c r="G31" s="15">
        <f>SUM(G25:G30)</f>
        <v>0</v>
      </c>
      <c r="H31" s="9">
        <f>SUM(H25:H30)</f>
        <v>220724</v>
      </c>
    </row>
    <row r="32" spans="4:8" ht="12.75">
      <c r="D32" s="27"/>
      <c r="E32" s="27"/>
      <c r="F32" s="27"/>
      <c r="G32" s="27"/>
      <c r="H32" s="16">
        <f>B19-H31</f>
        <v>0</v>
      </c>
    </row>
  </sheetData>
  <mergeCells count="8">
    <mergeCell ref="A11:H11"/>
    <mergeCell ref="A12:H12"/>
    <mergeCell ref="A13:H13"/>
    <mergeCell ref="A23:A24"/>
    <mergeCell ref="B23:B24"/>
    <mergeCell ref="C23:C24"/>
    <mergeCell ref="D23:G23"/>
    <mergeCell ref="H23:H24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G38" sqref="G38"/>
    </sheetView>
  </sheetViews>
  <sheetFormatPr defaultColWidth="9.140625" defaultRowHeight="12.75"/>
  <cols>
    <col min="1" max="1" width="42.7109375" style="0" customWidth="1"/>
    <col min="2" max="2" width="9.421875" style="0" customWidth="1"/>
    <col min="3" max="8" width="9.28125" style="0" customWidth="1"/>
    <col min="9" max="9" width="9.00390625" style="0" bestFit="1" customWidth="1"/>
  </cols>
  <sheetData>
    <row r="1" spans="1:5" ht="12.75">
      <c r="A1" t="s">
        <v>20</v>
      </c>
      <c r="E1" s="1" t="s">
        <v>0</v>
      </c>
    </row>
    <row r="2" ht="12.75">
      <c r="J2" s="2"/>
    </row>
    <row r="3" spans="1:5" ht="12.75">
      <c r="A3" s="18" t="s">
        <v>41</v>
      </c>
      <c r="E3" s="1" t="s">
        <v>1</v>
      </c>
    </row>
    <row r="4" ht="12.75">
      <c r="J4" s="2"/>
    </row>
    <row r="5" spans="1:10" ht="12.75">
      <c r="A5" t="s">
        <v>42</v>
      </c>
      <c r="E5" t="s">
        <v>2</v>
      </c>
      <c r="J5" s="2"/>
    </row>
    <row r="9" spans="1:8" ht="12.75">
      <c r="A9" s="65" t="s">
        <v>61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10" ht="12.75">
      <c r="A11" s="66" t="s">
        <v>124</v>
      </c>
      <c r="B11" s="66"/>
      <c r="C11" s="66"/>
      <c r="D11" s="66"/>
      <c r="E11" s="66"/>
      <c r="F11" s="66"/>
      <c r="G11" s="66"/>
      <c r="H11" s="66"/>
      <c r="I11" s="57"/>
      <c r="J11" s="57"/>
    </row>
    <row r="13" spans="1:2" ht="38.25">
      <c r="A13" s="3"/>
      <c r="B13" s="4" t="s">
        <v>4</v>
      </c>
    </row>
    <row r="14" spans="1:2" ht="12.75">
      <c r="A14" s="5" t="s">
        <v>67</v>
      </c>
      <c r="B14" s="6">
        <v>-90189</v>
      </c>
    </row>
    <row r="15" spans="1:2" ht="12.75">
      <c r="A15" s="5" t="s">
        <v>71</v>
      </c>
      <c r="B15" s="6">
        <v>588098.4</v>
      </c>
    </row>
    <row r="16" spans="1:2" ht="12.75">
      <c r="A16" s="5" t="s">
        <v>5</v>
      </c>
      <c r="B16" s="6">
        <f>B15*10%</f>
        <v>58809.840000000004</v>
      </c>
    </row>
    <row r="17" spans="1:2" ht="12.75">
      <c r="A17" s="8" t="s">
        <v>6</v>
      </c>
      <c r="B17" s="9">
        <f>(B14+B15-B16)*80%</f>
        <v>351279.64800000004</v>
      </c>
    </row>
    <row r="18" spans="1:2" ht="12.75">
      <c r="A18" s="3" t="s">
        <v>7</v>
      </c>
      <c r="B18" s="6">
        <f>(B14+B15-B16)*20%</f>
        <v>87819.91200000001</v>
      </c>
    </row>
    <row r="19" spans="1:2" ht="12.75">
      <c r="A19" s="3" t="s">
        <v>8</v>
      </c>
      <c r="B19" s="10">
        <v>4</v>
      </c>
    </row>
    <row r="21" spans="1:8" ht="18.75" customHeight="1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73" t="s">
        <v>13</v>
      </c>
    </row>
    <row r="22" spans="1:8" ht="18.75" customHeight="1">
      <c r="A22" s="67"/>
      <c r="B22" s="67"/>
      <c r="C22" s="67"/>
      <c r="D22" s="12" t="s">
        <v>14</v>
      </c>
      <c r="E22" s="13" t="s">
        <v>15</v>
      </c>
      <c r="F22" s="13" t="s">
        <v>16</v>
      </c>
      <c r="G22" s="13" t="s">
        <v>17</v>
      </c>
      <c r="H22" s="74"/>
    </row>
    <row r="23" spans="1:8" ht="12.75">
      <c r="A23" s="48" t="s">
        <v>54</v>
      </c>
      <c r="B23" s="35" t="s">
        <v>21</v>
      </c>
      <c r="C23" s="35">
        <v>2</v>
      </c>
      <c r="D23" s="51"/>
      <c r="E23" s="51"/>
      <c r="F23" s="51">
        <v>7000</v>
      </c>
      <c r="G23" s="51"/>
      <c r="H23" s="6">
        <f aca="true" t="shared" si="0" ref="H23:H30">SUM(D23:G23)</f>
        <v>7000</v>
      </c>
    </row>
    <row r="24" spans="1:8" ht="12.75">
      <c r="A24" s="48" t="s">
        <v>57</v>
      </c>
      <c r="B24" s="35" t="s">
        <v>21</v>
      </c>
      <c r="C24" s="35">
        <v>3</v>
      </c>
      <c r="D24" s="51"/>
      <c r="E24" s="51">
        <v>12000</v>
      </c>
      <c r="F24" s="51"/>
      <c r="G24" s="51"/>
      <c r="H24" s="6">
        <f t="shared" si="0"/>
        <v>12000</v>
      </c>
    </row>
    <row r="25" spans="1:8" ht="12.75">
      <c r="A25" s="48" t="s">
        <v>52</v>
      </c>
      <c r="B25" s="35" t="s">
        <v>56</v>
      </c>
      <c r="C25" s="35">
        <v>30</v>
      </c>
      <c r="D25" s="51">
        <v>30000</v>
      </c>
      <c r="E25" s="51"/>
      <c r="F25" s="51"/>
      <c r="G25" s="51"/>
      <c r="H25" s="6">
        <f t="shared" si="0"/>
        <v>30000</v>
      </c>
    </row>
    <row r="26" spans="1:8" ht="12.75">
      <c r="A26" s="48" t="s">
        <v>60</v>
      </c>
      <c r="B26" s="35" t="s">
        <v>21</v>
      </c>
      <c r="C26" s="35">
        <v>6</v>
      </c>
      <c r="D26" s="51">
        <v>90000</v>
      </c>
      <c r="E26" s="51"/>
      <c r="F26" s="51"/>
      <c r="G26" s="51"/>
      <c r="H26" s="6">
        <f t="shared" si="0"/>
        <v>90000</v>
      </c>
    </row>
    <row r="27" spans="1:8" ht="12.75">
      <c r="A27" s="32" t="s">
        <v>27</v>
      </c>
      <c r="B27" s="35" t="s">
        <v>21</v>
      </c>
      <c r="C27" s="35">
        <v>3</v>
      </c>
      <c r="D27" s="29"/>
      <c r="E27" s="29">
        <v>75000</v>
      </c>
      <c r="F27" s="29"/>
      <c r="G27" s="29"/>
      <c r="H27" s="6">
        <f t="shared" si="0"/>
        <v>75000</v>
      </c>
    </row>
    <row r="28" spans="1:8" ht="12.75">
      <c r="A28" s="48" t="s">
        <v>59</v>
      </c>
      <c r="B28" s="35" t="s">
        <v>21</v>
      </c>
      <c r="C28" s="35">
        <v>60</v>
      </c>
      <c r="D28" s="29"/>
      <c r="E28" s="29">
        <v>36000</v>
      </c>
      <c r="F28" s="29"/>
      <c r="G28" s="29"/>
      <c r="H28" s="6">
        <f>SUM(D28:G28)</f>
        <v>36000</v>
      </c>
    </row>
    <row r="29" spans="1:8" ht="12.75" customHeight="1">
      <c r="A29" s="19" t="s">
        <v>58</v>
      </c>
      <c r="B29" s="12" t="s">
        <v>21</v>
      </c>
      <c r="C29" s="12">
        <v>6</v>
      </c>
      <c r="D29" s="29"/>
      <c r="E29" s="29"/>
      <c r="F29" s="29">
        <v>84280</v>
      </c>
      <c r="G29" s="29"/>
      <c r="H29" s="6">
        <f t="shared" si="0"/>
        <v>84280</v>
      </c>
    </row>
    <row r="30" spans="1:8" ht="12.75">
      <c r="A30" s="32" t="s">
        <v>30</v>
      </c>
      <c r="B30" s="35" t="s">
        <v>18</v>
      </c>
      <c r="C30" s="35">
        <v>30</v>
      </c>
      <c r="D30" s="29"/>
      <c r="E30" s="29"/>
      <c r="F30" s="29">
        <v>17000</v>
      </c>
      <c r="G30" s="29"/>
      <c r="H30" s="6">
        <f t="shared" si="0"/>
        <v>17000</v>
      </c>
    </row>
    <row r="31" spans="1:8" ht="12.75">
      <c r="A31" s="28" t="s">
        <v>19</v>
      </c>
      <c r="B31" s="28"/>
      <c r="C31" s="28"/>
      <c r="D31" s="29">
        <f>SUM(D23:D30)</f>
        <v>120000</v>
      </c>
      <c r="E31" s="29">
        <f>SUM(E23:E30)</f>
        <v>123000</v>
      </c>
      <c r="F31" s="29">
        <f>SUM(F23:F30)</f>
        <v>108280</v>
      </c>
      <c r="G31" s="29">
        <f>SUM(G23:G30)</f>
        <v>0</v>
      </c>
      <c r="H31" s="9">
        <f>SUM(H23:H30)</f>
        <v>351280</v>
      </c>
    </row>
    <row r="32" ht="12.75">
      <c r="H32" s="16">
        <f>B17-H31</f>
        <v>-0.3519999999552965</v>
      </c>
    </row>
  </sheetData>
  <mergeCells count="8">
    <mergeCell ref="A9:H9"/>
    <mergeCell ref="A10:H10"/>
    <mergeCell ref="A21:A22"/>
    <mergeCell ref="B21:B22"/>
    <mergeCell ref="C21:C22"/>
    <mergeCell ref="H21:H22"/>
    <mergeCell ref="D21:G21"/>
    <mergeCell ref="A11:H11"/>
  </mergeCells>
  <printOptions/>
  <pageMargins left="0.75" right="0.17" top="1" bottom="0.51" header="0.5" footer="0.5"/>
  <pageSetup horizontalDpi="600" verticalDpi="600"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E33" sqref="E33"/>
    </sheetView>
  </sheetViews>
  <sheetFormatPr defaultColWidth="9.140625" defaultRowHeight="12.75"/>
  <cols>
    <col min="1" max="1" width="50.14062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H5" s="2" t="s">
        <v>2</v>
      </c>
    </row>
    <row r="9" spans="1:8" ht="12.75">
      <c r="A9" s="65" t="s">
        <v>61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220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217</v>
      </c>
      <c r="B14" s="6">
        <v>0</v>
      </c>
    </row>
    <row r="15" spans="1:2" ht="12.75">
      <c r="A15" s="5" t="s">
        <v>68</v>
      </c>
      <c r="B15" s="6">
        <v>74430</v>
      </c>
    </row>
    <row r="16" spans="1:2" ht="12.75">
      <c r="A16" s="7" t="s">
        <v>5</v>
      </c>
      <c r="B16" s="6">
        <f>B15*10%</f>
        <v>7443</v>
      </c>
    </row>
    <row r="17" spans="1:2" ht="12.75">
      <c r="A17" s="8" t="s">
        <v>6</v>
      </c>
      <c r="B17" s="9">
        <f>(B14+B15-B16)*80%</f>
        <v>53589.600000000006</v>
      </c>
    </row>
    <row r="18" spans="1:2" ht="12.75">
      <c r="A18" s="3" t="s">
        <v>7</v>
      </c>
      <c r="B18" s="6">
        <f>(B14+B15-B16)*20%</f>
        <v>13397.400000000001</v>
      </c>
    </row>
    <row r="19" spans="1:2" ht="12.75">
      <c r="A19" s="3" t="s">
        <v>8</v>
      </c>
      <c r="B19" s="10"/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14</v>
      </c>
      <c r="E22" s="13" t="s">
        <v>15</v>
      </c>
      <c r="F22" s="13" t="s">
        <v>16</v>
      </c>
      <c r="G22" s="13" t="s">
        <v>17</v>
      </c>
      <c r="H22" s="67"/>
    </row>
    <row r="23" spans="1:8" ht="12.75">
      <c r="A23" s="20" t="s">
        <v>207</v>
      </c>
      <c r="B23" s="11" t="s">
        <v>204</v>
      </c>
      <c r="C23" s="12">
        <v>10</v>
      </c>
      <c r="D23" s="6"/>
      <c r="E23" s="6"/>
      <c r="F23" s="6"/>
      <c r="G23" s="6">
        <v>20000</v>
      </c>
      <c r="H23" s="6">
        <f>SUM(D23:G23)</f>
        <v>20000</v>
      </c>
    </row>
    <row r="24" spans="1:8" ht="12.75">
      <c r="A24" s="20" t="s">
        <v>208</v>
      </c>
      <c r="B24" s="11"/>
      <c r="C24" s="12"/>
      <c r="D24" s="6"/>
      <c r="E24" s="6"/>
      <c r="F24" s="6"/>
      <c r="G24" s="6">
        <v>4000</v>
      </c>
      <c r="H24" s="6">
        <f>SUM(D24:G24)</f>
        <v>4000</v>
      </c>
    </row>
    <row r="25" spans="1:8" ht="12.75">
      <c r="A25" s="20" t="s">
        <v>76</v>
      </c>
      <c r="B25" s="11"/>
      <c r="C25" s="12"/>
      <c r="D25" s="6"/>
      <c r="E25" s="6"/>
      <c r="F25" s="6"/>
      <c r="G25" s="6">
        <v>5000</v>
      </c>
      <c r="H25" s="6">
        <f>SUM(D25:G25)</f>
        <v>5000</v>
      </c>
    </row>
    <row r="26" spans="1:8" ht="12.75">
      <c r="A26" s="20" t="s">
        <v>210</v>
      </c>
      <c r="B26" s="39"/>
      <c r="C26" s="35"/>
      <c r="D26" s="6"/>
      <c r="E26" s="29"/>
      <c r="F26" s="29"/>
      <c r="G26" s="29">
        <v>24590</v>
      </c>
      <c r="H26" s="6">
        <f>SUM(D26:G26)</f>
        <v>24590</v>
      </c>
    </row>
    <row r="27" spans="1:8" ht="12.75">
      <c r="A27" s="14" t="s">
        <v>19</v>
      </c>
      <c r="B27" s="3"/>
      <c r="C27" s="3"/>
      <c r="D27" s="29">
        <f>SUM(D26:D26)</f>
        <v>0</v>
      </c>
      <c r="E27" s="29">
        <f>SUM(E23:E26)</f>
        <v>0</v>
      </c>
      <c r="F27" s="29">
        <f>SUM(F23:F26)</f>
        <v>0</v>
      </c>
      <c r="G27" s="29">
        <f>SUM(G23:G26)</f>
        <v>53590</v>
      </c>
      <c r="H27" s="9">
        <f>SUM(H23:H26)</f>
        <v>53590</v>
      </c>
    </row>
    <row r="28" ht="12.75">
      <c r="H28" s="16">
        <f>B17-H27</f>
        <v>-0.39999999999417923</v>
      </c>
    </row>
    <row r="29" ht="12.75">
      <c r="H29" s="17"/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18" sqref="G18"/>
    </sheetView>
  </sheetViews>
  <sheetFormatPr defaultColWidth="9.140625" defaultRowHeight="12.75"/>
  <cols>
    <col min="1" max="1" width="39.7109375" style="0" customWidth="1"/>
    <col min="2" max="3" width="9.421875" style="0" customWidth="1"/>
    <col min="4" max="4" width="8.57421875" style="0" customWidth="1"/>
    <col min="5" max="5" width="10.57421875" style="0" customWidth="1"/>
    <col min="6" max="6" width="9.7109375" style="0" customWidth="1"/>
    <col min="7" max="7" width="11.57421875" style="0" bestFit="1" customWidth="1"/>
    <col min="8" max="8" width="11.0039062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11" spans="1:8" ht="12.75">
      <c r="A11" s="65" t="s">
        <v>61</v>
      </c>
      <c r="B11" s="65"/>
      <c r="C11" s="65"/>
      <c r="D11" s="65"/>
      <c r="E11" s="65"/>
      <c r="F11" s="65"/>
      <c r="G11" s="65"/>
      <c r="H11" s="65"/>
    </row>
    <row r="12" spans="1:8" ht="12.75">
      <c r="A12" s="66" t="s">
        <v>3</v>
      </c>
      <c r="B12" s="66"/>
      <c r="C12" s="66"/>
      <c r="D12" s="66"/>
      <c r="E12" s="66"/>
      <c r="F12" s="66"/>
      <c r="G12" s="66"/>
      <c r="H12" s="66"/>
    </row>
    <row r="13" spans="1:8" ht="12.75">
      <c r="A13" s="66" t="s">
        <v>138</v>
      </c>
      <c r="B13" s="66"/>
      <c r="C13" s="66"/>
      <c r="D13" s="66"/>
      <c r="E13" s="66"/>
      <c r="F13" s="66"/>
      <c r="G13" s="66"/>
      <c r="H13" s="66"/>
    </row>
    <row r="15" spans="1:2" ht="38.25">
      <c r="A15" s="3"/>
      <c r="B15" s="4" t="s">
        <v>4</v>
      </c>
    </row>
    <row r="16" spans="1:2" ht="12.75">
      <c r="A16" s="5" t="s">
        <v>70</v>
      </c>
      <c r="B16" s="6">
        <v>-80741</v>
      </c>
    </row>
    <row r="17" spans="1:2" ht="12.75">
      <c r="A17" s="5" t="s">
        <v>68</v>
      </c>
      <c r="B17" s="6">
        <v>189811</v>
      </c>
    </row>
    <row r="18" spans="1:2" ht="12.75">
      <c r="A18" s="7" t="s">
        <v>5</v>
      </c>
      <c r="B18" s="6">
        <f>B17*10%</f>
        <v>18981.100000000002</v>
      </c>
    </row>
    <row r="19" spans="1:2" ht="12.75">
      <c r="A19" s="8" t="s">
        <v>6</v>
      </c>
      <c r="B19" s="9">
        <f>(B16+B17-B18)*80%</f>
        <v>72071.12</v>
      </c>
    </row>
    <row r="20" spans="1:2" ht="12.75">
      <c r="A20" s="3" t="s">
        <v>7</v>
      </c>
      <c r="B20" s="6">
        <f>(B16+B17-B18)*20%</f>
        <v>18017.78</v>
      </c>
    </row>
    <row r="21" spans="1:2" ht="12.75">
      <c r="A21" s="3" t="s">
        <v>8</v>
      </c>
      <c r="B21" s="10">
        <v>3.81</v>
      </c>
    </row>
    <row r="23" spans="1:8" ht="12.75">
      <c r="A23" s="67" t="s">
        <v>9</v>
      </c>
      <c r="B23" s="67" t="s">
        <v>10</v>
      </c>
      <c r="C23" s="67" t="s">
        <v>11</v>
      </c>
      <c r="D23" s="68" t="s">
        <v>12</v>
      </c>
      <c r="E23" s="68"/>
      <c r="F23" s="68"/>
      <c r="G23" s="68"/>
      <c r="H23" s="67" t="s">
        <v>13</v>
      </c>
    </row>
    <row r="24" spans="1:8" ht="12.75">
      <c r="A24" s="67"/>
      <c r="B24" s="67"/>
      <c r="C24" s="67"/>
      <c r="D24" s="12" t="s">
        <v>14</v>
      </c>
      <c r="E24" s="13" t="s">
        <v>37</v>
      </c>
      <c r="F24" s="13" t="s">
        <v>16</v>
      </c>
      <c r="G24" s="13" t="s">
        <v>38</v>
      </c>
      <c r="H24" s="67"/>
    </row>
    <row r="25" spans="1:8" ht="12.75">
      <c r="A25" s="32" t="s">
        <v>28</v>
      </c>
      <c r="B25" s="35" t="s">
        <v>29</v>
      </c>
      <c r="C25" s="35">
        <v>1</v>
      </c>
      <c r="D25" s="29"/>
      <c r="E25" s="29">
        <v>10000</v>
      </c>
      <c r="F25" s="26"/>
      <c r="G25" s="25"/>
      <c r="H25" s="26">
        <f>SUM(D25:G25)</f>
        <v>10000</v>
      </c>
    </row>
    <row r="26" spans="1:8" ht="12.75">
      <c r="A26" s="25" t="s">
        <v>22</v>
      </c>
      <c r="B26" s="23" t="s">
        <v>21</v>
      </c>
      <c r="C26" s="23">
        <v>5</v>
      </c>
      <c r="D26" s="29">
        <v>15300</v>
      </c>
      <c r="E26" s="29"/>
      <c r="F26" s="26"/>
      <c r="G26" s="25"/>
      <c r="H26" s="26">
        <f>SUM(D26:G26)</f>
        <v>15300</v>
      </c>
    </row>
    <row r="27" spans="1:8" ht="12.75">
      <c r="A27" s="25" t="s">
        <v>78</v>
      </c>
      <c r="B27" s="23" t="s">
        <v>18</v>
      </c>
      <c r="C27" s="23">
        <v>30</v>
      </c>
      <c r="D27" s="29"/>
      <c r="E27" s="26"/>
      <c r="F27" s="26">
        <v>46771</v>
      </c>
      <c r="G27" s="23"/>
      <c r="H27" s="26">
        <f>SUM(D27:G27)</f>
        <v>46771</v>
      </c>
    </row>
    <row r="28" spans="1:8" ht="12.75">
      <c r="A28" s="14" t="s">
        <v>19</v>
      </c>
      <c r="B28" s="3"/>
      <c r="C28" s="3"/>
      <c r="D28" s="15">
        <f>SUM(D25:D27)</f>
        <v>15300</v>
      </c>
      <c r="E28" s="15">
        <f>SUM(E25:E27)</f>
        <v>10000</v>
      </c>
      <c r="F28" s="15">
        <f>SUM(F25:F27)</f>
        <v>46771</v>
      </c>
      <c r="G28" s="15">
        <f>SUM(G25:G27)</f>
        <v>0</v>
      </c>
      <c r="H28" s="9">
        <f>SUM(H25:H27)</f>
        <v>72071</v>
      </c>
    </row>
    <row r="29" ht="12.75">
      <c r="H29" s="16">
        <f>B19-H28</f>
        <v>0.11999999999534339</v>
      </c>
    </row>
  </sheetData>
  <mergeCells count="8">
    <mergeCell ref="A11:H11"/>
    <mergeCell ref="A12:H12"/>
    <mergeCell ref="A13:H13"/>
    <mergeCell ref="A23:A24"/>
    <mergeCell ref="B23:B24"/>
    <mergeCell ref="C23:C24"/>
    <mergeCell ref="D23:G23"/>
    <mergeCell ref="H23:H2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32" sqref="D32"/>
    </sheetView>
  </sheetViews>
  <sheetFormatPr defaultColWidth="9.140625" defaultRowHeight="12.75"/>
  <cols>
    <col min="1" max="1" width="50.140625" style="0" customWidth="1"/>
    <col min="4" max="4" width="10.28125" style="0" bestFit="1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H5" s="2" t="s">
        <v>2</v>
      </c>
    </row>
    <row r="9" spans="1:8" ht="12.75">
      <c r="A9" s="65" t="s">
        <v>61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209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217</v>
      </c>
      <c r="B14" s="6">
        <v>0</v>
      </c>
    </row>
    <row r="15" spans="1:2" ht="12.75">
      <c r="A15" s="5" t="s">
        <v>68</v>
      </c>
      <c r="B15" s="6">
        <v>92471</v>
      </c>
    </row>
    <row r="16" spans="1:2" ht="12.75">
      <c r="A16" s="7" t="s">
        <v>5</v>
      </c>
      <c r="B16" s="6">
        <f>B15*10%</f>
        <v>9247.1</v>
      </c>
    </row>
    <row r="17" spans="1:2" ht="12.75">
      <c r="A17" s="8" t="s">
        <v>6</v>
      </c>
      <c r="B17" s="9">
        <f>(B14+B15-B16)*80%</f>
        <v>66579.12</v>
      </c>
    </row>
    <row r="18" spans="1:2" ht="12.75">
      <c r="A18" s="3" t="s">
        <v>7</v>
      </c>
      <c r="B18" s="6">
        <f>(B14+B15-B16)*20%</f>
        <v>16644.78</v>
      </c>
    </row>
    <row r="19" spans="1:2" ht="12.75">
      <c r="A19" s="3" t="s">
        <v>8</v>
      </c>
      <c r="B19" s="10"/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14</v>
      </c>
      <c r="E22" s="13" t="s">
        <v>15</v>
      </c>
      <c r="F22" s="13" t="s">
        <v>16</v>
      </c>
      <c r="G22" s="13" t="s">
        <v>17</v>
      </c>
      <c r="H22" s="67"/>
    </row>
    <row r="23" spans="1:8" ht="12.75">
      <c r="A23" s="33" t="s">
        <v>210</v>
      </c>
      <c r="B23" s="11" t="s">
        <v>21</v>
      </c>
      <c r="C23" s="12">
        <v>1</v>
      </c>
      <c r="D23" s="6"/>
      <c r="E23" s="6"/>
      <c r="F23" s="6"/>
      <c r="G23" s="6">
        <v>35000</v>
      </c>
      <c r="H23" s="6">
        <f>SUM(D23:G23)</f>
        <v>35000</v>
      </c>
    </row>
    <row r="24" spans="1:8" ht="12.75">
      <c r="A24" s="33" t="s">
        <v>207</v>
      </c>
      <c r="B24" s="11" t="s">
        <v>204</v>
      </c>
      <c r="C24" s="12">
        <v>15</v>
      </c>
      <c r="D24" s="6"/>
      <c r="E24" s="6"/>
      <c r="F24" s="6"/>
      <c r="G24" s="6">
        <v>31579</v>
      </c>
      <c r="H24" s="6">
        <f>SUM(D24:G24)</f>
        <v>31579</v>
      </c>
    </row>
    <row r="25" spans="1:8" ht="12.75">
      <c r="A25" s="14" t="s">
        <v>19</v>
      </c>
      <c r="B25" s="3"/>
      <c r="C25" s="3"/>
      <c r="D25" s="29">
        <f>SUM(D23:D24)</f>
        <v>0</v>
      </c>
      <c r="E25" s="29">
        <f>SUM(E23:E24)</f>
        <v>0</v>
      </c>
      <c r="F25" s="29">
        <f>SUM(F23:F24)</f>
        <v>0</v>
      </c>
      <c r="G25" s="29">
        <f>SUM(G23:G24)</f>
        <v>66579</v>
      </c>
      <c r="H25" s="9">
        <f>SUM(H23:H24)</f>
        <v>66579</v>
      </c>
    </row>
    <row r="26" ht="12.75">
      <c r="H26" s="16">
        <f>B17-H25</f>
        <v>0.11999999999534339</v>
      </c>
    </row>
    <row r="27" ht="12.75">
      <c r="H27" s="17"/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0">
      <selection activeCell="F36" sqref="F36"/>
    </sheetView>
  </sheetViews>
  <sheetFormatPr defaultColWidth="9.140625" defaultRowHeight="12.75"/>
  <cols>
    <col min="1" max="1" width="50.14062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H5" s="2" t="s">
        <v>2</v>
      </c>
    </row>
    <row r="9" spans="1:8" ht="12.75">
      <c r="A9" s="65" t="s">
        <v>61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211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217</v>
      </c>
      <c r="B14" s="6">
        <v>0</v>
      </c>
    </row>
    <row r="15" spans="1:2" ht="12.75">
      <c r="A15" s="5" t="s">
        <v>68</v>
      </c>
      <c r="B15" s="6">
        <v>56699</v>
      </c>
    </row>
    <row r="16" spans="1:2" ht="12.75">
      <c r="A16" s="7" t="s">
        <v>5</v>
      </c>
      <c r="B16" s="6">
        <f>B15*10%</f>
        <v>5669.900000000001</v>
      </c>
    </row>
    <row r="17" spans="1:2" ht="12.75">
      <c r="A17" s="8" t="s">
        <v>6</v>
      </c>
      <c r="B17" s="9">
        <f>(B14+B15-B16)*80%</f>
        <v>40823.28</v>
      </c>
    </row>
    <row r="18" spans="1:2" ht="12.75">
      <c r="A18" s="3" t="s">
        <v>7</v>
      </c>
      <c r="B18" s="6">
        <f>(B14+B15-B16)*20%</f>
        <v>10205.82</v>
      </c>
    </row>
    <row r="19" spans="1:2" ht="12.75">
      <c r="A19" s="3" t="s">
        <v>8</v>
      </c>
      <c r="B19" s="10"/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14</v>
      </c>
      <c r="E22" s="13" t="s">
        <v>15</v>
      </c>
      <c r="F22" s="13" t="s">
        <v>16</v>
      </c>
      <c r="G22" s="13" t="s">
        <v>17</v>
      </c>
      <c r="H22" s="67"/>
    </row>
    <row r="23" spans="1:8" ht="12.75">
      <c r="A23" s="33" t="s">
        <v>218</v>
      </c>
      <c r="B23" s="11"/>
      <c r="C23" s="12"/>
      <c r="D23" s="6"/>
      <c r="E23" s="6"/>
      <c r="F23" s="6"/>
      <c r="G23" s="6">
        <v>28323</v>
      </c>
      <c r="H23" s="6">
        <f>SUM(D23:G23)</f>
        <v>28323</v>
      </c>
    </row>
    <row r="24" spans="1:8" ht="12.75">
      <c r="A24" s="33" t="s">
        <v>207</v>
      </c>
      <c r="B24" s="11" t="s">
        <v>204</v>
      </c>
      <c r="C24" s="12">
        <v>5</v>
      </c>
      <c r="D24" s="6"/>
      <c r="E24" s="6"/>
      <c r="F24" s="6"/>
      <c r="G24" s="6">
        <f>C24*2500</f>
        <v>12500</v>
      </c>
      <c r="H24" s="6">
        <f>SUM(D24:G24)</f>
        <v>12500</v>
      </c>
    </row>
    <row r="25" spans="1:8" ht="12.75">
      <c r="A25" s="14" t="s">
        <v>19</v>
      </c>
      <c r="B25" s="3"/>
      <c r="C25" s="3"/>
      <c r="D25" s="29">
        <f>SUM(D23:D24)</f>
        <v>0</v>
      </c>
      <c r="E25" s="29">
        <f>SUM(E23:E24)</f>
        <v>0</v>
      </c>
      <c r="F25" s="29">
        <f>SUM(F23:F24)</f>
        <v>0</v>
      </c>
      <c r="G25" s="29">
        <f>SUM(G23:G24)</f>
        <v>40823</v>
      </c>
      <c r="H25" s="9">
        <f>SUM(H23:H24)</f>
        <v>40823</v>
      </c>
    </row>
    <row r="26" ht="12.75">
      <c r="H26" s="16">
        <f>B17-H25</f>
        <v>0.27999999999883585</v>
      </c>
    </row>
    <row r="27" ht="12.75">
      <c r="H27" s="17"/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31" sqref="I31"/>
    </sheetView>
  </sheetViews>
  <sheetFormatPr defaultColWidth="9.140625" defaultRowHeight="12.75"/>
  <cols>
    <col min="1" max="1" width="41.421875" style="0" customWidth="1"/>
    <col min="2" max="2" width="9.7109375" style="0" customWidth="1"/>
    <col min="4" max="4" width="5.7109375" style="0" customWidth="1"/>
    <col min="5" max="5" width="6.57421875" style="0" bestFit="1" customWidth="1"/>
    <col min="6" max="6" width="6.28125" style="0" customWidth="1"/>
    <col min="7" max="7" width="12.28125" style="0" bestFit="1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H5" s="2" t="s">
        <v>2</v>
      </c>
    </row>
    <row r="11" spans="1:8" ht="12.75">
      <c r="A11" s="65" t="s">
        <v>61</v>
      </c>
      <c r="B11" s="65"/>
      <c r="C11" s="65"/>
      <c r="D11" s="65"/>
      <c r="E11" s="65"/>
      <c r="F11" s="65"/>
      <c r="G11" s="65"/>
      <c r="H11" s="65"/>
    </row>
    <row r="12" spans="1:8" ht="12.75">
      <c r="A12" s="66" t="s">
        <v>3</v>
      </c>
      <c r="B12" s="66"/>
      <c r="C12" s="66"/>
      <c r="D12" s="66"/>
      <c r="E12" s="66"/>
      <c r="F12" s="66"/>
      <c r="G12" s="66"/>
      <c r="H12" s="66"/>
    </row>
    <row r="13" spans="1:8" ht="12.75">
      <c r="A13" s="66" t="s">
        <v>203</v>
      </c>
      <c r="B13" s="66"/>
      <c r="C13" s="66"/>
      <c r="D13" s="66"/>
      <c r="E13" s="66"/>
      <c r="F13" s="66"/>
      <c r="G13" s="66"/>
      <c r="H13" s="66"/>
    </row>
    <row r="15" spans="1:2" ht="38.25">
      <c r="A15" s="3"/>
      <c r="B15" s="4" t="s">
        <v>4</v>
      </c>
    </row>
    <row r="16" spans="1:2" ht="12.75">
      <c r="A16" s="5" t="s">
        <v>70</v>
      </c>
      <c r="B16" s="6">
        <v>0</v>
      </c>
    </row>
    <row r="17" spans="1:2" ht="12.75">
      <c r="A17" s="5" t="s">
        <v>68</v>
      </c>
      <c r="B17" s="6">
        <v>98186</v>
      </c>
    </row>
    <row r="18" spans="1:2" ht="12.75">
      <c r="A18" s="7" t="s">
        <v>5</v>
      </c>
      <c r="B18" s="6">
        <f>B17*10%</f>
        <v>9818.6</v>
      </c>
    </row>
    <row r="19" spans="1:2" ht="12.75">
      <c r="A19" s="8" t="s">
        <v>6</v>
      </c>
      <c r="B19" s="9">
        <f>(B16+B17-B18)*80%</f>
        <v>70693.92</v>
      </c>
    </row>
    <row r="20" spans="1:2" ht="12.75">
      <c r="A20" s="3" t="s">
        <v>7</v>
      </c>
      <c r="B20" s="6">
        <f>(B16+B17-B18)*20%</f>
        <v>17673.48</v>
      </c>
    </row>
    <row r="21" spans="1:2" ht="12.75">
      <c r="A21" s="3" t="s">
        <v>8</v>
      </c>
      <c r="B21" s="10">
        <v>6.98</v>
      </c>
    </row>
    <row r="23" spans="1:8" ht="18.75" customHeight="1">
      <c r="A23" s="67" t="s">
        <v>9</v>
      </c>
      <c r="B23" s="67" t="s">
        <v>10</v>
      </c>
      <c r="C23" s="67" t="s">
        <v>11</v>
      </c>
      <c r="D23" s="68" t="s">
        <v>12</v>
      </c>
      <c r="E23" s="68"/>
      <c r="F23" s="68"/>
      <c r="G23" s="68"/>
      <c r="H23" s="67" t="s">
        <v>13</v>
      </c>
    </row>
    <row r="24" spans="1:8" ht="18.75" customHeight="1">
      <c r="A24" s="67"/>
      <c r="B24" s="67"/>
      <c r="C24" s="67"/>
      <c r="D24" s="12" t="s">
        <v>14</v>
      </c>
      <c r="E24" s="13" t="s">
        <v>15</v>
      </c>
      <c r="F24" s="13" t="s">
        <v>16</v>
      </c>
      <c r="G24" s="13" t="s">
        <v>17</v>
      </c>
      <c r="H24" s="67"/>
    </row>
    <row r="25" spans="1:8" ht="12.75">
      <c r="A25" s="33" t="s">
        <v>22</v>
      </c>
      <c r="B25" s="11" t="s">
        <v>204</v>
      </c>
      <c r="C25" s="12">
        <v>5</v>
      </c>
      <c r="D25" s="6"/>
      <c r="F25" s="6"/>
      <c r="G25" s="6">
        <v>12694</v>
      </c>
      <c r="H25" s="6">
        <f>SUM(D25:G25)</f>
        <v>12694</v>
      </c>
    </row>
    <row r="26" spans="1:8" ht="22.5" customHeight="1">
      <c r="A26" s="20" t="s">
        <v>101</v>
      </c>
      <c r="B26" s="11" t="s">
        <v>21</v>
      </c>
      <c r="C26" s="12">
        <v>60</v>
      </c>
      <c r="D26" s="6"/>
      <c r="E26" s="6"/>
      <c r="F26" s="6"/>
      <c r="G26" s="6">
        <f>C26*750</f>
        <v>45000</v>
      </c>
      <c r="H26" s="6">
        <f>SUM(D26:G26)</f>
        <v>45000</v>
      </c>
    </row>
    <row r="27" spans="1:8" ht="12.75">
      <c r="A27" s="20" t="s">
        <v>76</v>
      </c>
      <c r="B27" s="11"/>
      <c r="C27" s="12"/>
      <c r="D27" s="6"/>
      <c r="E27" s="6"/>
      <c r="F27" s="6"/>
      <c r="G27" s="6">
        <v>8000</v>
      </c>
      <c r="H27" s="6">
        <f>SUM(D27:G27)</f>
        <v>8000</v>
      </c>
    </row>
    <row r="28" spans="1:8" ht="12.75">
      <c r="A28" s="3" t="s">
        <v>153</v>
      </c>
      <c r="B28" s="11"/>
      <c r="C28" s="12"/>
      <c r="D28" s="6"/>
      <c r="E28" s="6"/>
      <c r="F28" s="6"/>
      <c r="G28" s="6">
        <v>5000</v>
      </c>
      <c r="H28" s="6">
        <f>SUM(D28:G28)</f>
        <v>5000</v>
      </c>
    </row>
    <row r="29" spans="1:8" ht="12.75">
      <c r="A29" s="14" t="s">
        <v>19</v>
      </c>
      <c r="B29" s="3"/>
      <c r="C29" s="3"/>
      <c r="D29" s="29">
        <f>SUM(D25:D27)</f>
        <v>0</v>
      </c>
      <c r="E29" s="29">
        <f>SUM(E25:E27)</f>
        <v>0</v>
      </c>
      <c r="F29" s="29">
        <f>SUM(F25:F27)</f>
        <v>0</v>
      </c>
      <c r="G29" s="29">
        <f>SUM(G25:G27)</f>
        <v>65694</v>
      </c>
      <c r="H29" s="9">
        <f>SUM(H25:H28)</f>
        <v>70694</v>
      </c>
    </row>
    <row r="30" ht="12.75">
      <c r="H30" s="16">
        <f>B19-H29</f>
        <v>-0.08000000000174623</v>
      </c>
    </row>
    <row r="31" ht="12.75">
      <c r="H31" s="16"/>
    </row>
  </sheetData>
  <mergeCells count="8">
    <mergeCell ref="A11:H11"/>
    <mergeCell ref="A12:H12"/>
    <mergeCell ref="A13:H13"/>
    <mergeCell ref="A23:A24"/>
    <mergeCell ref="B23:B24"/>
    <mergeCell ref="C23:C24"/>
    <mergeCell ref="D23:G23"/>
    <mergeCell ref="H23:H24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F38" sqref="F38"/>
    </sheetView>
  </sheetViews>
  <sheetFormatPr defaultColWidth="9.140625" defaultRowHeight="12.75"/>
  <cols>
    <col min="1" max="1" width="50.14062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H5" s="2" t="s">
        <v>2</v>
      </c>
    </row>
    <row r="9" spans="1:8" ht="12.75">
      <c r="A9" s="65" t="s">
        <v>61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212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217</v>
      </c>
      <c r="B14" s="6">
        <v>0</v>
      </c>
    </row>
    <row r="15" spans="1:2" ht="12.75">
      <c r="A15" s="5" t="s">
        <v>68</v>
      </c>
      <c r="B15" s="6">
        <v>67131</v>
      </c>
    </row>
    <row r="16" spans="1:2" ht="12.75">
      <c r="A16" s="7" t="s">
        <v>5</v>
      </c>
      <c r="B16" s="6">
        <f>B15*10%</f>
        <v>6713.1</v>
      </c>
    </row>
    <row r="17" spans="1:2" ht="12.75">
      <c r="A17" s="8" t="s">
        <v>6</v>
      </c>
      <c r="B17" s="9">
        <f>(B14+B15-B16)*80%</f>
        <v>48334.32000000001</v>
      </c>
    </row>
    <row r="18" spans="1:2" ht="12.75">
      <c r="A18" s="3" t="s">
        <v>7</v>
      </c>
      <c r="B18" s="6">
        <f>(B14+B15-B16)*20%</f>
        <v>12083.580000000002</v>
      </c>
    </row>
    <row r="19" spans="1:2" ht="12.75">
      <c r="A19" s="3" t="s">
        <v>8</v>
      </c>
      <c r="B19" s="10"/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14</v>
      </c>
      <c r="E22" s="13" t="s">
        <v>15</v>
      </c>
      <c r="F22" s="13" t="s">
        <v>16</v>
      </c>
      <c r="G22" s="13" t="s">
        <v>17</v>
      </c>
      <c r="H22" s="67"/>
    </row>
    <row r="23" spans="1:8" ht="12.75">
      <c r="A23" s="32" t="s">
        <v>214</v>
      </c>
      <c r="B23" s="11"/>
      <c r="C23" s="12"/>
      <c r="D23" s="6"/>
      <c r="E23" s="6"/>
      <c r="F23" s="6"/>
      <c r="G23" s="6">
        <v>3000</v>
      </c>
      <c r="H23" s="6">
        <f>SUM(D23:G23)</f>
        <v>3000</v>
      </c>
    </row>
    <row r="24" spans="1:8" ht="12.75">
      <c r="A24" s="33" t="s">
        <v>213</v>
      </c>
      <c r="B24" s="11"/>
      <c r="C24" s="12"/>
      <c r="D24" s="6"/>
      <c r="E24" s="6"/>
      <c r="F24" s="6"/>
      <c r="G24" s="6">
        <v>35000</v>
      </c>
      <c r="H24" s="6">
        <f>SUM(D24:G24)</f>
        <v>35000</v>
      </c>
    </row>
    <row r="25" spans="1:8" ht="12.75">
      <c r="A25" s="33" t="s">
        <v>215</v>
      </c>
      <c r="B25" s="11"/>
      <c r="C25" s="12"/>
      <c r="D25" s="6"/>
      <c r="E25" s="6"/>
      <c r="F25" s="6"/>
      <c r="G25" s="6">
        <v>7334</v>
      </c>
      <c r="H25" s="6">
        <f>SUM(D25:G25)</f>
        <v>7334</v>
      </c>
    </row>
    <row r="26" spans="1:8" ht="12.75">
      <c r="A26" s="20" t="s">
        <v>36</v>
      </c>
      <c r="B26" s="39"/>
      <c r="C26" s="35"/>
      <c r="D26" s="6"/>
      <c r="E26" s="29"/>
      <c r="F26" s="29"/>
      <c r="G26" s="29">
        <v>3000</v>
      </c>
      <c r="H26" s="6">
        <f>SUM(D26:G26)</f>
        <v>3000</v>
      </c>
    </row>
    <row r="27" spans="1:8" ht="12.75">
      <c r="A27" s="14" t="s">
        <v>19</v>
      </c>
      <c r="B27" s="3"/>
      <c r="C27" s="3"/>
      <c r="D27" s="29">
        <f>SUM(D26:D26)</f>
        <v>0</v>
      </c>
      <c r="E27" s="29">
        <f>SUM(E23:E26)</f>
        <v>0</v>
      </c>
      <c r="F27" s="29">
        <f>SUM(F23:F26)</f>
        <v>0</v>
      </c>
      <c r="G27" s="29">
        <f>SUM(G23:G26)</f>
        <v>48334</v>
      </c>
      <c r="H27" s="9">
        <f>SUM(H23:H26)</f>
        <v>48334</v>
      </c>
    </row>
    <row r="28" ht="12.75">
      <c r="H28" s="16">
        <f>B17-H27</f>
        <v>0.3200000000069849</v>
      </c>
    </row>
    <row r="29" ht="12.75">
      <c r="H29" s="17"/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34" sqref="H34"/>
    </sheetView>
  </sheetViews>
  <sheetFormatPr defaultColWidth="9.140625" defaultRowHeight="12.75"/>
  <cols>
    <col min="1" max="1" width="44.421875" style="0" customWidth="1"/>
    <col min="2" max="2" width="10.140625" style="0" customWidth="1"/>
    <col min="4" max="4" width="7.7109375" style="0" customWidth="1"/>
    <col min="5" max="5" width="7.57421875" style="0" bestFit="1" customWidth="1"/>
    <col min="6" max="6" width="8.57421875" style="0" customWidth="1"/>
    <col min="7" max="7" width="8.421875" style="0" customWidth="1"/>
    <col min="8" max="8" width="10.2812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12" spans="1:8" ht="12.75">
      <c r="A12" s="65" t="s">
        <v>61</v>
      </c>
      <c r="B12" s="65"/>
      <c r="C12" s="65"/>
      <c r="D12" s="65"/>
      <c r="E12" s="65"/>
      <c r="F12" s="65"/>
      <c r="G12" s="65"/>
      <c r="H12" s="65"/>
    </row>
    <row r="13" spans="1:8" ht="12.75">
      <c r="A13" s="66" t="s">
        <v>3</v>
      </c>
      <c r="B13" s="66"/>
      <c r="C13" s="66"/>
      <c r="D13" s="66"/>
      <c r="E13" s="66"/>
      <c r="F13" s="66"/>
      <c r="G13" s="66"/>
      <c r="H13" s="66"/>
    </row>
    <row r="14" spans="1:8" ht="12.75">
      <c r="A14" s="66" t="s">
        <v>129</v>
      </c>
      <c r="B14" s="66"/>
      <c r="C14" s="66"/>
      <c r="D14" s="66"/>
      <c r="E14" s="66"/>
      <c r="F14" s="66"/>
      <c r="G14" s="66"/>
      <c r="H14" s="66"/>
    </row>
    <row r="16" spans="1:2" ht="38.25">
      <c r="A16" s="3"/>
      <c r="B16" s="4" t="s">
        <v>4</v>
      </c>
    </row>
    <row r="17" spans="1:2" ht="12.75">
      <c r="A17" s="5" t="s">
        <v>70</v>
      </c>
      <c r="B17" s="6">
        <v>12862</v>
      </c>
    </row>
    <row r="18" spans="1:2" ht="12.75">
      <c r="A18" s="5" t="s">
        <v>68</v>
      </c>
      <c r="B18" s="6">
        <v>536862</v>
      </c>
    </row>
    <row r="19" spans="1:2" ht="12.75">
      <c r="A19" s="5" t="s">
        <v>5</v>
      </c>
      <c r="B19" s="6">
        <f>B18*10%</f>
        <v>53686.200000000004</v>
      </c>
    </row>
    <row r="20" spans="1:2" ht="12.75">
      <c r="A20" s="8" t="s">
        <v>6</v>
      </c>
      <c r="B20" s="9">
        <f>(B17+B18-B19)*80%</f>
        <v>396830.24</v>
      </c>
    </row>
    <row r="21" spans="1:2" ht="12.75">
      <c r="A21" s="3" t="s">
        <v>7</v>
      </c>
      <c r="B21" s="6">
        <f>(B17+B18-B19)*20%</f>
        <v>99207.56</v>
      </c>
    </row>
    <row r="22" spans="1:2" ht="12.75">
      <c r="A22" s="3" t="s">
        <v>8</v>
      </c>
      <c r="B22" s="10">
        <v>3.81</v>
      </c>
    </row>
    <row r="24" spans="1:8" ht="18.75" customHeight="1">
      <c r="A24" s="67" t="s">
        <v>9</v>
      </c>
      <c r="B24" s="67" t="s">
        <v>10</v>
      </c>
      <c r="C24" s="67" t="s">
        <v>11</v>
      </c>
      <c r="D24" s="68" t="s">
        <v>12</v>
      </c>
      <c r="E24" s="68"/>
      <c r="F24" s="68"/>
      <c r="G24" s="68"/>
      <c r="H24" s="67" t="s">
        <v>13</v>
      </c>
    </row>
    <row r="25" spans="1:8" ht="18.75" customHeight="1">
      <c r="A25" s="67"/>
      <c r="B25" s="67"/>
      <c r="C25" s="67"/>
      <c r="D25" s="12" t="s">
        <v>14</v>
      </c>
      <c r="E25" s="13" t="s">
        <v>15</v>
      </c>
      <c r="F25" s="13" t="s">
        <v>16</v>
      </c>
      <c r="G25" s="13" t="s">
        <v>17</v>
      </c>
      <c r="H25" s="67"/>
    </row>
    <row r="26" spans="1:8" ht="12.75">
      <c r="A26" s="32" t="s">
        <v>28</v>
      </c>
      <c r="B26" s="35" t="s">
        <v>29</v>
      </c>
      <c r="C26" s="35">
        <v>5</v>
      </c>
      <c r="D26" s="29"/>
      <c r="E26" s="29">
        <v>50000</v>
      </c>
      <c r="F26" s="61"/>
      <c r="G26" s="61"/>
      <c r="H26" s="6">
        <f>SUM(D26:G26)</f>
        <v>50000</v>
      </c>
    </row>
    <row r="27" spans="1:8" ht="12.75" customHeight="1">
      <c r="A27" s="20" t="s">
        <v>79</v>
      </c>
      <c r="B27" s="21" t="s">
        <v>21</v>
      </c>
      <c r="C27" s="12">
        <v>200</v>
      </c>
      <c r="D27" s="6"/>
      <c r="E27" s="6"/>
      <c r="F27" s="6">
        <v>135000</v>
      </c>
      <c r="G27" s="6"/>
      <c r="H27" s="6">
        <f>SUM(D27:G27)</f>
        <v>135000</v>
      </c>
    </row>
    <row r="28" spans="1:8" ht="12.75">
      <c r="A28" s="20" t="s">
        <v>199</v>
      </c>
      <c r="B28" s="21" t="s">
        <v>18</v>
      </c>
      <c r="C28" s="12">
        <v>500</v>
      </c>
      <c r="D28" s="6"/>
      <c r="E28" s="6"/>
      <c r="F28" s="6">
        <v>171830</v>
      </c>
      <c r="G28" s="6"/>
      <c r="H28" s="6">
        <f>SUM(D28:G28)</f>
        <v>171830</v>
      </c>
    </row>
    <row r="29" spans="1:8" ht="12.75">
      <c r="A29" s="20" t="s">
        <v>81</v>
      </c>
      <c r="B29" s="21"/>
      <c r="C29" s="12"/>
      <c r="D29" s="6"/>
      <c r="E29" s="6">
        <v>40000</v>
      </c>
      <c r="F29" s="6"/>
      <c r="G29" s="6"/>
      <c r="H29" s="6">
        <f>SUM(D29:G29)</f>
        <v>40000</v>
      </c>
    </row>
    <row r="30" spans="1:8" ht="12.75">
      <c r="A30" s="28" t="s">
        <v>19</v>
      </c>
      <c r="B30" s="28"/>
      <c r="C30" s="28"/>
      <c r="D30" s="29">
        <f>SUM(D26:D29)</f>
        <v>0</v>
      </c>
      <c r="E30" s="29">
        <f>SUM(E26:E29)</f>
        <v>90000</v>
      </c>
      <c r="F30" s="29">
        <f>SUM(F26:F29)</f>
        <v>306830</v>
      </c>
      <c r="G30" s="29">
        <f>SUM(G26:G29)</f>
        <v>0</v>
      </c>
      <c r="H30" s="9">
        <f>SUM(H26:H29)</f>
        <v>396830</v>
      </c>
    </row>
    <row r="31" ht="12.75">
      <c r="H31" s="16">
        <f>B20-H30</f>
        <v>0.23999999999068677</v>
      </c>
    </row>
  </sheetData>
  <mergeCells count="8">
    <mergeCell ref="A12:H12"/>
    <mergeCell ref="A13:H13"/>
    <mergeCell ref="A14:H14"/>
    <mergeCell ref="A24:A25"/>
    <mergeCell ref="B24:B25"/>
    <mergeCell ref="C24:C25"/>
    <mergeCell ref="D24:G24"/>
    <mergeCell ref="H24:H2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G72" sqref="G72"/>
    </sheetView>
  </sheetViews>
  <sheetFormatPr defaultColWidth="9.140625" defaultRowHeight="12.75"/>
  <cols>
    <col min="1" max="1" width="46.140625" style="0" customWidth="1"/>
    <col min="4" max="4" width="10.57421875" style="0" bestFit="1" customWidth="1"/>
    <col min="5" max="5" width="12.28125" style="0" bestFit="1" customWidth="1"/>
    <col min="6" max="6" width="10.57421875" style="0" bestFit="1" customWidth="1"/>
    <col min="7" max="7" width="11.28125" style="0" customWidth="1"/>
    <col min="8" max="8" width="11.8515625" style="0" customWidth="1"/>
  </cols>
  <sheetData>
    <row r="1" spans="1:6" ht="12.75">
      <c r="A1" t="s">
        <v>20</v>
      </c>
      <c r="F1" s="1" t="s">
        <v>0</v>
      </c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9" spans="1:8" ht="12.75">
      <c r="A9" s="65" t="s">
        <v>151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163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70</v>
      </c>
      <c r="B14" s="6">
        <v>0</v>
      </c>
    </row>
    <row r="15" spans="1:2" ht="12.75">
      <c r="A15" s="5" t="s">
        <v>92</v>
      </c>
      <c r="B15" s="6">
        <v>612466</v>
      </c>
    </row>
    <row r="16" spans="1:2" ht="12.75">
      <c r="A16" s="7" t="s">
        <v>5</v>
      </c>
      <c r="B16" s="6">
        <f>B15*10%</f>
        <v>61246.600000000006</v>
      </c>
    </row>
    <row r="17" spans="1:2" ht="12.75">
      <c r="A17" s="8" t="s">
        <v>6</v>
      </c>
      <c r="B17" s="9">
        <f>(B14+B15-B16)*80%</f>
        <v>440975.52</v>
      </c>
    </row>
    <row r="18" spans="1:2" ht="12.75">
      <c r="A18" s="3" t="s">
        <v>7</v>
      </c>
      <c r="B18" s="6">
        <f>(B14+B15-B16)*20%</f>
        <v>110243.88</v>
      </c>
    </row>
    <row r="19" spans="1:2" ht="12.75">
      <c r="A19" s="3" t="s">
        <v>8</v>
      </c>
      <c r="B19" s="10">
        <v>3.81</v>
      </c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127</v>
      </c>
      <c r="E22" s="13" t="s">
        <v>106</v>
      </c>
      <c r="F22" s="12" t="s">
        <v>128</v>
      </c>
      <c r="G22" s="13" t="s">
        <v>108</v>
      </c>
      <c r="H22" s="67"/>
    </row>
    <row r="23" spans="1:8" ht="12.75">
      <c r="A23" s="32" t="s">
        <v>97</v>
      </c>
      <c r="B23" s="11"/>
      <c r="C23" s="12"/>
      <c r="D23" s="6">
        <v>5000</v>
      </c>
      <c r="E23" s="6"/>
      <c r="F23" s="12">
        <v>5000</v>
      </c>
      <c r="G23" s="6"/>
      <c r="H23" s="6">
        <f aca="true" t="shared" si="0" ref="H23:H33">SUM(D23:G23)</f>
        <v>10000</v>
      </c>
    </row>
    <row r="24" spans="1:8" ht="12.75" customHeight="1">
      <c r="A24" s="48" t="s">
        <v>164</v>
      </c>
      <c r="B24" s="11" t="s">
        <v>32</v>
      </c>
      <c r="C24" s="12">
        <v>3</v>
      </c>
      <c r="D24" s="6"/>
      <c r="F24" s="12">
        <v>120000</v>
      </c>
      <c r="G24" s="6"/>
      <c r="H24" s="6">
        <f t="shared" si="0"/>
        <v>120000</v>
      </c>
    </row>
    <row r="25" spans="1:8" ht="12.75" customHeight="1">
      <c r="A25" s="20" t="s">
        <v>34</v>
      </c>
      <c r="B25" s="11" t="s">
        <v>32</v>
      </c>
      <c r="C25" s="12">
        <v>6</v>
      </c>
      <c r="D25" s="6"/>
      <c r="E25" s="6">
        <v>80000</v>
      </c>
      <c r="G25" s="6"/>
      <c r="H25" s="6">
        <f t="shared" si="0"/>
        <v>80000</v>
      </c>
    </row>
    <row r="26" spans="1:8" ht="12.75" customHeight="1">
      <c r="A26" s="3" t="s">
        <v>165</v>
      </c>
      <c r="B26" s="11" t="s">
        <v>32</v>
      </c>
      <c r="C26" s="12">
        <v>1</v>
      </c>
      <c r="D26" s="6"/>
      <c r="E26" s="6">
        <v>30000</v>
      </c>
      <c r="F26" s="12"/>
      <c r="G26" s="6"/>
      <c r="H26" s="6">
        <f t="shared" si="0"/>
        <v>30000</v>
      </c>
    </row>
    <row r="27" spans="1:8" ht="12.75" customHeight="1">
      <c r="A27" s="20" t="s">
        <v>22</v>
      </c>
      <c r="B27" s="11" t="s">
        <v>32</v>
      </c>
      <c r="C27" s="12">
        <v>15</v>
      </c>
      <c r="D27" s="6">
        <v>15000</v>
      </c>
      <c r="F27" s="12">
        <v>20000</v>
      </c>
      <c r="G27" s="6"/>
      <c r="H27" s="6">
        <f>SUM(D27:G27)</f>
        <v>35000</v>
      </c>
    </row>
    <row r="28" spans="1:8" ht="12.75">
      <c r="A28" s="3" t="s">
        <v>166</v>
      </c>
      <c r="B28" s="11"/>
      <c r="C28" s="12"/>
      <c r="D28" s="6"/>
      <c r="E28" s="6">
        <v>40000</v>
      </c>
      <c r="F28" s="12"/>
      <c r="G28" s="6"/>
      <c r="H28" s="6">
        <f t="shared" si="0"/>
        <v>40000</v>
      </c>
    </row>
    <row r="29" spans="1:8" ht="12.75">
      <c r="A29" s="32" t="s">
        <v>176</v>
      </c>
      <c r="B29" s="11"/>
      <c r="C29" s="12"/>
      <c r="D29" s="6"/>
      <c r="E29" s="6">
        <v>59000</v>
      </c>
      <c r="F29" s="12"/>
      <c r="G29" s="6"/>
      <c r="H29" s="6">
        <f t="shared" si="0"/>
        <v>59000</v>
      </c>
    </row>
    <row r="30" spans="1:8" ht="12.75">
      <c r="A30" s="20" t="s">
        <v>167</v>
      </c>
      <c r="B30" s="11"/>
      <c r="C30" s="12"/>
      <c r="D30" s="6"/>
      <c r="E30" s="12">
        <v>9000</v>
      </c>
      <c r="F30" s="3"/>
      <c r="G30" s="6"/>
      <c r="H30" s="6">
        <f t="shared" si="0"/>
        <v>9000</v>
      </c>
    </row>
    <row r="31" spans="1:8" ht="12.75">
      <c r="A31" s="20" t="s">
        <v>148</v>
      </c>
      <c r="B31" s="21" t="s">
        <v>32</v>
      </c>
      <c r="C31" s="12">
        <v>40</v>
      </c>
      <c r="D31" s="6"/>
      <c r="E31" s="12">
        <v>20000</v>
      </c>
      <c r="G31" s="6"/>
      <c r="H31" s="6">
        <f t="shared" si="0"/>
        <v>20000</v>
      </c>
    </row>
    <row r="32" spans="1:8" ht="25.5">
      <c r="A32" s="20" t="s">
        <v>159</v>
      </c>
      <c r="B32" s="11" t="s">
        <v>32</v>
      </c>
      <c r="C32" s="12">
        <v>12</v>
      </c>
      <c r="D32" s="6"/>
      <c r="F32" s="6">
        <v>36000</v>
      </c>
      <c r="G32" s="6"/>
      <c r="H32" s="6">
        <f t="shared" si="0"/>
        <v>36000</v>
      </c>
    </row>
    <row r="33" spans="1:8" ht="12.75">
      <c r="A33" s="50" t="s">
        <v>184</v>
      </c>
      <c r="B33" s="11" t="s">
        <v>32</v>
      </c>
      <c r="C33" s="12">
        <v>6</v>
      </c>
      <c r="D33" s="6"/>
      <c r="E33" s="6"/>
      <c r="F33" s="6"/>
      <c r="G33" s="6">
        <v>1976</v>
      </c>
      <c r="H33" s="6">
        <f t="shared" si="0"/>
        <v>1976</v>
      </c>
    </row>
    <row r="34" spans="1:8" ht="12.75">
      <c r="A34" s="14" t="s">
        <v>19</v>
      </c>
      <c r="B34" s="3"/>
      <c r="C34" s="3"/>
      <c r="D34" s="29">
        <f>SUM(D23:D33)</f>
        <v>20000</v>
      </c>
      <c r="E34" s="29">
        <f>SUM(E23:E33)</f>
        <v>238000</v>
      </c>
      <c r="F34" s="29">
        <f>SUM(F23:F33)</f>
        <v>181000</v>
      </c>
      <c r="G34" s="29">
        <f>SUM(G23:G33)</f>
        <v>1976</v>
      </c>
      <c r="H34" s="9">
        <f>SUM(H23:H33)</f>
        <v>440976</v>
      </c>
    </row>
    <row r="35" ht="12.75">
      <c r="H35" s="16">
        <f>B17-H34</f>
        <v>-0.47999999998137355</v>
      </c>
    </row>
    <row r="36" ht="12.75" hidden="1">
      <c r="H36" s="17"/>
    </row>
    <row r="37" ht="12.75" hidden="1">
      <c r="A37" t="s">
        <v>98</v>
      </c>
    </row>
    <row r="38" ht="12.75" hidden="1"/>
    <row r="39" spans="1:8" ht="12.75" hidden="1">
      <c r="A39" s="58"/>
      <c r="B39" s="58"/>
      <c r="C39" s="58"/>
      <c r="D39" s="58"/>
      <c r="E39" s="58"/>
      <c r="F39" s="58"/>
      <c r="G39" s="58"/>
      <c r="H39" s="58"/>
    </row>
    <row r="40" ht="12.75" hidden="1"/>
    <row r="41" spans="1:8" ht="12.75" hidden="1">
      <c r="A41" s="58"/>
      <c r="B41" s="58"/>
      <c r="C41" s="58"/>
      <c r="D41" s="58"/>
      <c r="E41" s="58"/>
      <c r="F41" s="58"/>
      <c r="G41" s="58"/>
      <c r="H41" s="58"/>
    </row>
    <row r="42" ht="12.75" hidden="1"/>
    <row r="43" spans="1:8" ht="12.75" hidden="1">
      <c r="A43" s="58"/>
      <c r="B43" s="58"/>
      <c r="C43" s="58"/>
      <c r="D43" s="58"/>
      <c r="E43" s="58"/>
      <c r="F43" s="58"/>
      <c r="G43" s="58"/>
      <c r="H43" s="58"/>
    </row>
    <row r="44" ht="12.75" hidden="1"/>
    <row r="45" spans="1:8" ht="12.75" hidden="1">
      <c r="A45" s="58"/>
      <c r="B45" s="58"/>
      <c r="C45" s="58"/>
      <c r="D45" s="58"/>
      <c r="E45" s="58"/>
      <c r="F45" s="58"/>
      <c r="G45" s="58"/>
      <c r="H45" s="58"/>
    </row>
    <row r="46" ht="12.75" hidden="1"/>
    <row r="47" spans="1:8" ht="12.75" hidden="1">
      <c r="A47" s="58"/>
      <c r="B47" s="58"/>
      <c r="C47" s="58"/>
      <c r="D47" s="58"/>
      <c r="E47" s="58"/>
      <c r="F47" s="58"/>
      <c r="G47" s="58"/>
      <c r="H47" s="58"/>
    </row>
    <row r="48" ht="12.75" hidden="1"/>
    <row r="49" spans="1:8" ht="12.75" hidden="1">
      <c r="A49" s="58"/>
      <c r="B49" s="58"/>
      <c r="C49" s="58"/>
      <c r="D49" s="58"/>
      <c r="E49" s="58"/>
      <c r="F49" s="58"/>
      <c r="G49" s="58"/>
      <c r="H49" s="58"/>
    </row>
    <row r="50" ht="12.75" hidden="1"/>
    <row r="51" spans="1:8" ht="12.75" hidden="1">
      <c r="A51" s="58"/>
      <c r="B51" s="58"/>
      <c r="C51" s="58"/>
      <c r="D51" s="58"/>
      <c r="E51" s="58"/>
      <c r="F51" s="58"/>
      <c r="G51" s="58"/>
      <c r="H51" s="58"/>
    </row>
    <row r="52" ht="12.75" hidden="1"/>
    <row r="53" spans="1:8" ht="12.75" hidden="1">
      <c r="A53" s="58"/>
      <c r="B53" s="58"/>
      <c r="C53" s="58"/>
      <c r="D53" s="58"/>
      <c r="E53" s="58"/>
      <c r="F53" s="58"/>
      <c r="G53" s="58"/>
      <c r="H53" s="58"/>
    </row>
    <row r="54" ht="12.75" hidden="1"/>
    <row r="55" spans="1:8" ht="12.75" hidden="1">
      <c r="A55" s="58"/>
      <c r="B55" s="58"/>
      <c r="C55" s="58"/>
      <c r="D55" s="58"/>
      <c r="E55" s="58"/>
      <c r="F55" s="58"/>
      <c r="G55" s="58"/>
      <c r="H55" s="58"/>
    </row>
    <row r="56" ht="12.75" hidden="1"/>
    <row r="57" spans="1:8" ht="12.75" hidden="1">
      <c r="A57" s="58"/>
      <c r="B57" s="58"/>
      <c r="C57" s="58"/>
      <c r="D57" s="58"/>
      <c r="E57" s="58"/>
      <c r="F57" s="58"/>
      <c r="G57" s="58"/>
      <c r="H57" s="58"/>
    </row>
    <row r="58" ht="12.75" hidden="1"/>
    <row r="59" spans="1:8" ht="12.75" hidden="1">
      <c r="A59" s="58"/>
      <c r="B59" s="58"/>
      <c r="C59" s="58"/>
      <c r="D59" s="58"/>
      <c r="E59" s="58"/>
      <c r="F59" s="58"/>
      <c r="G59" s="58"/>
      <c r="H59" s="58"/>
    </row>
    <row r="60" ht="12.75" hidden="1"/>
    <row r="61" spans="1:8" ht="12.75" hidden="1">
      <c r="A61" s="58"/>
      <c r="B61" s="58"/>
      <c r="C61" s="58"/>
      <c r="D61" s="58"/>
      <c r="E61" s="58"/>
      <c r="F61" s="58"/>
      <c r="G61" s="58"/>
      <c r="H61" s="58"/>
    </row>
    <row r="62" ht="12.75" hidden="1"/>
    <row r="63" spans="1:8" ht="12.75" hidden="1">
      <c r="A63" s="58"/>
      <c r="B63" s="58"/>
      <c r="C63" s="58"/>
      <c r="D63" s="58"/>
      <c r="E63" s="58"/>
      <c r="F63" s="58"/>
      <c r="G63" s="58"/>
      <c r="H63" s="58"/>
    </row>
    <row r="64" ht="12.75" hidden="1"/>
    <row r="65" spans="1:8" ht="12.75" hidden="1">
      <c r="A65" s="58"/>
      <c r="B65" s="58"/>
      <c r="C65" s="58"/>
      <c r="D65" s="58"/>
      <c r="E65" s="58"/>
      <c r="F65" s="58"/>
      <c r="G65" s="58"/>
      <c r="H65" s="58"/>
    </row>
    <row r="66" ht="12.75" hidden="1"/>
    <row r="67" spans="1:8" ht="12.75" hidden="1">
      <c r="A67" s="58"/>
      <c r="B67" s="58"/>
      <c r="C67" s="58"/>
      <c r="D67" s="58"/>
      <c r="E67" s="58"/>
      <c r="F67" s="58"/>
      <c r="G67" s="58"/>
      <c r="H67" s="58"/>
    </row>
    <row r="68" ht="12.75" hidden="1"/>
    <row r="69" spans="1:8" ht="12.75" hidden="1">
      <c r="A69" s="58"/>
      <c r="B69" s="58"/>
      <c r="C69" s="58"/>
      <c r="D69" s="58"/>
      <c r="E69" s="58"/>
      <c r="F69" s="58"/>
      <c r="G69" s="58"/>
      <c r="H69" s="58"/>
    </row>
    <row r="70" ht="12.75">
      <c r="H70" s="17"/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75" right="0.25" top="1" bottom="1" header="0.5" footer="0.5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6">
      <selection activeCell="J38" sqref="J38"/>
    </sheetView>
  </sheetViews>
  <sheetFormatPr defaultColWidth="9.140625" defaultRowHeight="12.75"/>
  <cols>
    <col min="1" max="1" width="52.140625" style="0" customWidth="1"/>
    <col min="2" max="2" width="9.7109375" style="0" bestFit="1" customWidth="1"/>
    <col min="3" max="3" width="8.421875" style="0" customWidth="1"/>
    <col min="4" max="7" width="10.00390625" style="0" hidden="1" customWidth="1"/>
    <col min="8" max="11" width="9.28125" style="0" customWidth="1"/>
  </cols>
  <sheetData>
    <row r="1" spans="1:10" ht="12.75">
      <c r="A1" t="s">
        <v>20</v>
      </c>
      <c r="J1" s="1" t="s">
        <v>0</v>
      </c>
    </row>
    <row r="2" ht="12.75">
      <c r="K2" s="2"/>
    </row>
    <row r="3" spans="1:10" ht="12.75">
      <c r="A3" s="18" t="s">
        <v>41</v>
      </c>
      <c r="J3" s="1" t="s">
        <v>1</v>
      </c>
    </row>
    <row r="4" ht="12.75">
      <c r="K4" s="2"/>
    </row>
    <row r="5" spans="1:11" ht="12.75">
      <c r="A5" t="s">
        <v>42</v>
      </c>
      <c r="J5" t="s">
        <v>2</v>
      </c>
      <c r="K5" s="2"/>
    </row>
    <row r="6" ht="12.75">
      <c r="K6" s="2"/>
    </row>
    <row r="7" ht="12.75">
      <c r="K7" s="2"/>
    </row>
    <row r="9" spans="1:12" ht="12.75">
      <c r="A9" s="65" t="s">
        <v>69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2.75">
      <c r="A10" s="66" t="s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2.75">
      <c r="A11" s="66" t="s">
        <v>31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3" spans="1:2" ht="38.25">
      <c r="A13" s="3"/>
      <c r="B13" s="4" t="s">
        <v>4</v>
      </c>
    </row>
    <row r="14" spans="1:2" ht="12.75">
      <c r="A14" s="5" t="s">
        <v>67</v>
      </c>
      <c r="B14" s="6">
        <v>-104433.02</v>
      </c>
    </row>
    <row r="15" spans="1:2" ht="12.75">
      <c r="A15" s="5" t="s">
        <v>68</v>
      </c>
      <c r="B15" s="6">
        <v>238560.88</v>
      </c>
    </row>
    <row r="16" spans="1:2" ht="12.75">
      <c r="A16" s="7" t="s">
        <v>5</v>
      </c>
      <c r="B16" s="6">
        <f>B15*10%</f>
        <v>23856.088000000003</v>
      </c>
    </row>
    <row r="17" spans="1:2" ht="12.75">
      <c r="A17" s="52" t="s">
        <v>6</v>
      </c>
      <c r="B17" s="53">
        <f>(B14+B15-B16)*80%</f>
        <v>88217.41759999999</v>
      </c>
    </row>
    <row r="18" spans="1:2" ht="12.75">
      <c r="A18" s="3" t="s">
        <v>7</v>
      </c>
      <c r="B18" s="6">
        <f>(B14+B15-B16)*20%</f>
        <v>22054.354399999997</v>
      </c>
    </row>
    <row r="19" spans="1:2" ht="12.75">
      <c r="A19" s="3" t="s">
        <v>8</v>
      </c>
      <c r="B19" s="10">
        <v>6.21</v>
      </c>
    </row>
    <row r="21" spans="1:12" ht="18.75" customHeight="1">
      <c r="A21" s="67" t="s">
        <v>9</v>
      </c>
      <c r="B21" s="67" t="s">
        <v>10</v>
      </c>
      <c r="C21" s="67" t="s">
        <v>11</v>
      </c>
      <c r="D21" s="75"/>
      <c r="E21" s="76"/>
      <c r="F21" s="76"/>
      <c r="G21" s="77"/>
      <c r="H21" s="68" t="s">
        <v>12</v>
      </c>
      <c r="I21" s="68"/>
      <c r="J21" s="68"/>
      <c r="K21" s="68"/>
      <c r="L21" s="73" t="s">
        <v>13</v>
      </c>
    </row>
    <row r="22" spans="1:12" ht="18.75" customHeight="1">
      <c r="A22" s="67"/>
      <c r="B22" s="67"/>
      <c r="C22" s="67"/>
      <c r="D22" s="12" t="s">
        <v>14</v>
      </c>
      <c r="E22" s="13" t="s">
        <v>15</v>
      </c>
      <c r="F22" s="13" t="s">
        <v>16</v>
      </c>
      <c r="G22" s="13" t="s">
        <v>17</v>
      </c>
      <c r="H22" s="12" t="s">
        <v>14</v>
      </c>
      <c r="I22" s="13" t="s">
        <v>15</v>
      </c>
      <c r="J22" s="13" t="s">
        <v>16</v>
      </c>
      <c r="K22" s="13" t="s">
        <v>17</v>
      </c>
      <c r="L22" s="74"/>
    </row>
    <row r="23" spans="1:12" ht="12.75">
      <c r="A23" s="19" t="s">
        <v>28</v>
      </c>
      <c r="B23" s="23" t="s">
        <v>29</v>
      </c>
      <c r="C23" s="23">
        <v>1</v>
      </c>
      <c r="D23" s="23"/>
      <c r="E23" s="23"/>
      <c r="F23" s="23"/>
      <c r="G23" s="23"/>
      <c r="H23" s="26"/>
      <c r="I23" s="26">
        <v>15517</v>
      </c>
      <c r="J23" s="26"/>
      <c r="K23" s="26"/>
      <c r="L23" s="26">
        <f aca="true" t="shared" si="0" ref="L23:L28">SUM(H23:K23)</f>
        <v>15517</v>
      </c>
    </row>
    <row r="24" spans="1:12" ht="12.75">
      <c r="A24" s="19" t="s">
        <v>74</v>
      </c>
      <c r="B24" s="23" t="s">
        <v>21</v>
      </c>
      <c r="C24" s="23">
        <v>5</v>
      </c>
      <c r="D24" s="23"/>
      <c r="E24" s="23"/>
      <c r="F24" s="23"/>
      <c r="G24" s="23"/>
      <c r="H24" s="26"/>
      <c r="I24" s="26">
        <v>6000</v>
      </c>
      <c r="J24" s="26"/>
      <c r="K24" s="26"/>
      <c r="L24" s="26">
        <f t="shared" si="0"/>
        <v>6000</v>
      </c>
    </row>
    <row r="25" spans="1:12" ht="12.75">
      <c r="A25" s="20" t="s">
        <v>63</v>
      </c>
      <c r="B25" s="23"/>
      <c r="C25" s="23"/>
      <c r="D25" s="23"/>
      <c r="E25" s="23"/>
      <c r="F25" s="23"/>
      <c r="G25" s="23"/>
      <c r="H25" s="26"/>
      <c r="I25" s="26"/>
      <c r="J25" s="26">
        <v>15000</v>
      </c>
      <c r="K25" s="26"/>
      <c r="L25" s="26">
        <f t="shared" si="0"/>
        <v>15000</v>
      </c>
    </row>
    <row r="26" spans="1:12" ht="12.75" customHeight="1">
      <c r="A26" s="20" t="s">
        <v>187</v>
      </c>
      <c r="B26" s="23"/>
      <c r="C26" s="23"/>
      <c r="D26" s="23"/>
      <c r="E26" s="23"/>
      <c r="F26" s="23"/>
      <c r="G26" s="23"/>
      <c r="H26" s="26"/>
      <c r="I26" s="26"/>
      <c r="J26" s="26">
        <v>10000</v>
      </c>
      <c r="K26" s="26"/>
      <c r="L26" s="26">
        <f t="shared" si="0"/>
        <v>10000</v>
      </c>
    </row>
    <row r="27" spans="1:12" ht="12.75">
      <c r="A27" s="20" t="s">
        <v>130</v>
      </c>
      <c r="B27" s="23"/>
      <c r="C27" s="23"/>
      <c r="D27" s="23"/>
      <c r="E27" s="23"/>
      <c r="F27" s="23"/>
      <c r="G27" s="23"/>
      <c r="I27" s="26"/>
      <c r="J27" s="26"/>
      <c r="K27" s="26">
        <v>13700</v>
      </c>
      <c r="L27" s="26">
        <f t="shared" si="0"/>
        <v>13700</v>
      </c>
    </row>
    <row r="28" spans="1:12" ht="12.75">
      <c r="A28" s="20" t="s">
        <v>195</v>
      </c>
      <c r="B28" s="23"/>
      <c r="C28" s="23"/>
      <c r="D28" s="23"/>
      <c r="E28" s="23"/>
      <c r="F28" s="23"/>
      <c r="G28" s="23"/>
      <c r="H28" s="26"/>
      <c r="I28" s="26"/>
      <c r="J28" s="26"/>
      <c r="K28" s="26">
        <v>13000</v>
      </c>
      <c r="L28" s="26">
        <f t="shared" si="0"/>
        <v>13000</v>
      </c>
    </row>
    <row r="29" spans="1:12" ht="12.75" customHeight="1">
      <c r="A29" s="30" t="s">
        <v>196</v>
      </c>
      <c r="B29" s="23" t="s">
        <v>21</v>
      </c>
      <c r="C29" s="23">
        <v>2</v>
      </c>
      <c r="D29" s="23"/>
      <c r="E29" s="23"/>
      <c r="F29" s="23"/>
      <c r="G29" s="23"/>
      <c r="H29" s="26"/>
      <c r="I29" s="26">
        <v>15000</v>
      </c>
      <c r="J29" s="26"/>
      <c r="K29" s="26"/>
      <c r="L29" s="26">
        <f>SUM(H29:I29)</f>
        <v>15000</v>
      </c>
    </row>
    <row r="30" spans="1:12" ht="12.75">
      <c r="A30" s="14" t="s">
        <v>19</v>
      </c>
      <c r="B30" s="3"/>
      <c r="C30" s="3"/>
      <c r="D30" s="3">
        <f aca="true" t="shared" si="1" ref="D30:K30">SUM(D23:D29)</f>
        <v>0</v>
      </c>
      <c r="E30" s="3">
        <f t="shared" si="1"/>
        <v>0</v>
      </c>
      <c r="F30" s="3">
        <f t="shared" si="1"/>
        <v>0</v>
      </c>
      <c r="G30" s="3">
        <f t="shared" si="1"/>
        <v>0</v>
      </c>
      <c r="H30" s="31">
        <f t="shared" si="1"/>
        <v>0</v>
      </c>
      <c r="I30" s="15">
        <f t="shared" si="1"/>
        <v>36517</v>
      </c>
      <c r="J30" s="15">
        <f t="shared" si="1"/>
        <v>25000</v>
      </c>
      <c r="K30" s="15">
        <f t="shared" si="1"/>
        <v>26700</v>
      </c>
      <c r="L30" s="9">
        <f>SUM(H30:K30)</f>
        <v>88217</v>
      </c>
    </row>
    <row r="31" ht="12.75">
      <c r="L31" s="16">
        <f>B17-L30</f>
        <v>0.4175999999861233</v>
      </c>
    </row>
  </sheetData>
  <mergeCells count="9">
    <mergeCell ref="L21:L22"/>
    <mergeCell ref="A9:L9"/>
    <mergeCell ref="A10:L10"/>
    <mergeCell ref="A11:L11"/>
    <mergeCell ref="A21:A22"/>
    <mergeCell ref="B21:B22"/>
    <mergeCell ref="C21:C22"/>
    <mergeCell ref="D21:G21"/>
    <mergeCell ref="H21:K21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16" sqref="H16"/>
    </sheetView>
  </sheetViews>
  <sheetFormatPr defaultColWidth="9.140625" defaultRowHeight="12.75"/>
  <cols>
    <col min="1" max="1" width="46.140625" style="0" customWidth="1"/>
    <col min="2" max="2" width="9.7109375" style="0" bestFit="1" customWidth="1"/>
    <col min="3" max="3" width="8.140625" style="0" customWidth="1"/>
    <col min="4" max="8" width="9.28125" style="0" customWidth="1"/>
  </cols>
  <sheetData>
    <row r="1" spans="1:8" ht="12.75">
      <c r="A1" t="s">
        <v>20</v>
      </c>
      <c r="F1" s="1" t="s">
        <v>0</v>
      </c>
      <c r="H1" s="16"/>
    </row>
    <row r="2" ht="12.75">
      <c r="H2" s="16"/>
    </row>
    <row r="3" spans="1:8" ht="12.75">
      <c r="A3" s="18" t="s">
        <v>41</v>
      </c>
      <c r="F3" s="1" t="s">
        <v>1</v>
      </c>
      <c r="H3" s="16"/>
    </row>
    <row r="4" ht="12.75">
      <c r="H4" s="16"/>
    </row>
    <row r="5" spans="1:8" ht="12.75">
      <c r="A5" t="s">
        <v>42</v>
      </c>
      <c r="F5" t="s">
        <v>2</v>
      </c>
      <c r="H5" s="16"/>
    </row>
    <row r="6" ht="12.75">
      <c r="H6" s="16"/>
    </row>
    <row r="7" ht="12.75">
      <c r="H7" s="16"/>
    </row>
    <row r="8" ht="12.75">
      <c r="H8" s="16"/>
    </row>
    <row r="9" ht="12.75">
      <c r="H9" s="16"/>
    </row>
    <row r="11" spans="1:8" ht="12.75">
      <c r="A11" s="65" t="s">
        <v>61</v>
      </c>
      <c r="B11" s="65"/>
      <c r="C11" s="65"/>
      <c r="D11" s="65"/>
      <c r="E11" s="65"/>
      <c r="F11" s="65"/>
      <c r="G11" s="65"/>
      <c r="H11" s="65"/>
    </row>
    <row r="12" spans="1:8" ht="12.75">
      <c r="A12" s="66" t="s">
        <v>3</v>
      </c>
      <c r="B12" s="66"/>
      <c r="C12" s="66"/>
      <c r="D12" s="66"/>
      <c r="E12" s="66"/>
      <c r="F12" s="66"/>
      <c r="G12" s="66"/>
      <c r="H12" s="66"/>
    </row>
    <row r="13" spans="1:8" ht="12.75">
      <c r="A13" s="78" t="s">
        <v>219</v>
      </c>
      <c r="B13" s="78"/>
      <c r="C13" s="78"/>
      <c r="D13" s="78"/>
      <c r="E13" s="78"/>
      <c r="F13" s="78"/>
      <c r="G13" s="78"/>
      <c r="H13" s="78"/>
    </row>
    <row r="15" spans="1:2" ht="38.25">
      <c r="A15" s="3"/>
      <c r="B15" s="4" t="s">
        <v>4</v>
      </c>
    </row>
    <row r="16" spans="1:2" ht="12.75">
      <c r="A16" s="5" t="s">
        <v>67</v>
      </c>
      <c r="B16" s="6">
        <v>-98601</v>
      </c>
    </row>
    <row r="17" spans="1:2" ht="12.75">
      <c r="A17" s="5" t="s">
        <v>68</v>
      </c>
      <c r="B17" s="6">
        <v>185957</v>
      </c>
    </row>
    <row r="18" spans="1:2" ht="12.75">
      <c r="A18" s="7" t="s">
        <v>5</v>
      </c>
      <c r="B18" s="6">
        <f>B17*10%</f>
        <v>18595.7</v>
      </c>
    </row>
    <row r="19" spans="1:2" ht="12.75">
      <c r="A19" s="52" t="s">
        <v>6</v>
      </c>
      <c r="B19" s="53">
        <f>(B16+B17-B18)*80%</f>
        <v>55008.240000000005</v>
      </c>
    </row>
    <row r="20" spans="1:2" ht="12.75">
      <c r="A20" s="3" t="s">
        <v>7</v>
      </c>
      <c r="B20" s="6">
        <f>(B16+B17-B18)*20%</f>
        <v>13752.060000000001</v>
      </c>
    </row>
    <row r="21" spans="1:2" ht="12.75">
      <c r="A21" s="3" t="s">
        <v>8</v>
      </c>
      <c r="B21" s="10">
        <v>6.21</v>
      </c>
    </row>
    <row r="23" spans="1:8" ht="18.75" customHeight="1">
      <c r="A23" s="67" t="s">
        <v>9</v>
      </c>
      <c r="B23" s="67" t="s">
        <v>10</v>
      </c>
      <c r="C23" s="67" t="s">
        <v>11</v>
      </c>
      <c r="D23" s="68" t="s">
        <v>12</v>
      </c>
      <c r="E23" s="68"/>
      <c r="F23" s="68"/>
      <c r="G23" s="68"/>
      <c r="H23" s="67" t="s">
        <v>13</v>
      </c>
    </row>
    <row r="24" spans="1:8" ht="18.75" customHeight="1">
      <c r="A24" s="67"/>
      <c r="B24" s="67"/>
      <c r="C24" s="67"/>
      <c r="D24" s="12" t="s">
        <v>14</v>
      </c>
      <c r="E24" s="13" t="s">
        <v>37</v>
      </c>
      <c r="F24" s="13" t="s">
        <v>16</v>
      </c>
      <c r="G24" s="13" t="s">
        <v>38</v>
      </c>
      <c r="H24" s="67"/>
    </row>
    <row r="25" spans="1:8" ht="12.75">
      <c r="A25" s="46" t="s">
        <v>45</v>
      </c>
      <c r="B25" s="12"/>
      <c r="C25" s="12"/>
      <c r="D25" s="59"/>
      <c r="E25" s="6"/>
      <c r="F25" s="6">
        <v>8608</v>
      </c>
      <c r="G25" s="6"/>
      <c r="H25" s="6">
        <f>SUM(D25:G25)</f>
        <v>8608</v>
      </c>
    </row>
    <row r="26" spans="1:8" ht="12.75">
      <c r="A26" s="3" t="s">
        <v>145</v>
      </c>
      <c r="B26" s="12" t="s">
        <v>21</v>
      </c>
      <c r="C26" s="12">
        <v>5</v>
      </c>
      <c r="D26" s="6"/>
      <c r="E26" s="6">
        <v>7500</v>
      </c>
      <c r="F26" s="6"/>
      <c r="G26" s="59"/>
      <c r="H26" s="6">
        <f>SUM(D26:G26)</f>
        <v>7500</v>
      </c>
    </row>
    <row r="27" spans="1:8" ht="12.75" customHeight="1">
      <c r="A27" s="20" t="s">
        <v>198</v>
      </c>
      <c r="B27" s="12" t="s">
        <v>56</v>
      </c>
      <c r="C27" s="12">
        <v>30</v>
      </c>
      <c r="D27" s="59"/>
      <c r="E27" s="6"/>
      <c r="F27" s="6">
        <v>38900</v>
      </c>
      <c r="G27" s="6"/>
      <c r="H27" s="6">
        <f>SUM(D27:G27)</f>
        <v>38900</v>
      </c>
    </row>
    <row r="28" spans="1:8" ht="12.75">
      <c r="A28" s="28" t="s">
        <v>19</v>
      </c>
      <c r="B28" s="28"/>
      <c r="C28" s="28"/>
      <c r="D28" s="29">
        <f>SUM(D25:D27)</f>
        <v>0</v>
      </c>
      <c r="E28" s="29">
        <f>SUM(E25:E27)</f>
        <v>7500</v>
      </c>
      <c r="F28" s="29">
        <f>SUM(F25:F27)</f>
        <v>47508</v>
      </c>
      <c r="G28" s="29">
        <f>SUM(G25:G27)</f>
        <v>0</v>
      </c>
      <c r="H28" s="24">
        <f>SUM(D28:G28)</f>
        <v>55008</v>
      </c>
    </row>
    <row r="29" ht="12.75">
      <c r="H29" s="16">
        <f>B19-H28</f>
        <v>0.2400000000052387</v>
      </c>
    </row>
  </sheetData>
  <mergeCells count="8">
    <mergeCell ref="A11:H11"/>
    <mergeCell ref="A12:H12"/>
    <mergeCell ref="A13:H13"/>
    <mergeCell ref="A23:A24"/>
    <mergeCell ref="B23:B24"/>
    <mergeCell ref="C23:C24"/>
    <mergeCell ref="D23:G23"/>
    <mergeCell ref="H23:H24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E40" sqref="E40"/>
    </sheetView>
  </sheetViews>
  <sheetFormatPr defaultColWidth="9.140625" defaultRowHeight="12.75"/>
  <cols>
    <col min="1" max="1" width="53.7109375" style="0" customWidth="1"/>
    <col min="2" max="2" width="9.7109375" style="0" bestFit="1" customWidth="1"/>
    <col min="3" max="3" width="6.7109375" style="0" customWidth="1"/>
    <col min="4" max="4" width="10.57421875" style="0" bestFit="1" customWidth="1"/>
    <col min="5" max="5" width="12.28125" style="0" bestFit="1" customWidth="1"/>
    <col min="6" max="6" width="10.57421875" style="0" customWidth="1"/>
    <col min="7" max="7" width="12.28125" style="0" bestFit="1" customWidth="1"/>
    <col min="8" max="8" width="14.421875" style="0" customWidth="1"/>
  </cols>
  <sheetData>
    <row r="1" spans="1:6" ht="12.75">
      <c r="A1" t="s">
        <v>20</v>
      </c>
      <c r="F1" s="1" t="s">
        <v>0</v>
      </c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9" spans="1:8" ht="12.75">
      <c r="A9" s="65" t="s">
        <v>61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168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70</v>
      </c>
      <c r="B14" s="6">
        <v>0</v>
      </c>
    </row>
    <row r="15" spans="1:2" ht="12.75">
      <c r="A15" s="5" t="s">
        <v>68</v>
      </c>
      <c r="B15" s="6">
        <v>267999</v>
      </c>
    </row>
    <row r="16" spans="1:2" ht="12.75">
      <c r="A16" s="7" t="s">
        <v>5</v>
      </c>
      <c r="B16" s="6">
        <f>B15*10%</f>
        <v>26799.9</v>
      </c>
    </row>
    <row r="17" spans="1:2" ht="12.75">
      <c r="A17" s="8" t="s">
        <v>6</v>
      </c>
      <c r="B17" s="9">
        <f>(B14+B15-B16)*80%</f>
        <v>192959.28000000003</v>
      </c>
    </row>
    <row r="18" spans="1:2" ht="12.75">
      <c r="A18" s="3" t="s">
        <v>7</v>
      </c>
      <c r="B18" s="6">
        <f>(B14+B15-B16)*20%</f>
        <v>48239.82000000001</v>
      </c>
    </row>
    <row r="19" spans="1:2" ht="12.75">
      <c r="A19" s="3" t="s">
        <v>8</v>
      </c>
      <c r="B19" s="10">
        <v>3.81</v>
      </c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14</v>
      </c>
      <c r="E22" s="13" t="s">
        <v>15</v>
      </c>
      <c r="F22" s="13" t="s">
        <v>16</v>
      </c>
      <c r="G22" s="13" t="s">
        <v>17</v>
      </c>
      <c r="H22" s="67"/>
    </row>
    <row r="23" spans="1:8" ht="12.75">
      <c r="A23" s="32" t="s">
        <v>97</v>
      </c>
      <c r="B23" s="11" t="s">
        <v>29</v>
      </c>
      <c r="C23" s="12"/>
      <c r="E23" s="6">
        <v>10000</v>
      </c>
      <c r="F23" s="12">
        <v>10000</v>
      </c>
      <c r="G23" s="6"/>
      <c r="H23" s="6">
        <f>SUM(E23:G23)</f>
        <v>20000</v>
      </c>
    </row>
    <row r="24" spans="1:8" ht="12.75" customHeight="1">
      <c r="A24" s="20" t="s">
        <v>149</v>
      </c>
      <c r="B24" s="11" t="s">
        <v>32</v>
      </c>
      <c r="C24" s="12">
        <v>40</v>
      </c>
      <c r="D24" s="6"/>
      <c r="E24" s="6">
        <v>20000</v>
      </c>
      <c r="F24" s="12"/>
      <c r="G24" s="6"/>
      <c r="H24" s="6">
        <f>SUM(D24:G24)</f>
        <v>20000</v>
      </c>
    </row>
    <row r="25" spans="1:8" ht="12.75">
      <c r="A25" s="3" t="s">
        <v>169</v>
      </c>
      <c r="B25" s="11"/>
      <c r="C25" s="12"/>
      <c r="D25" s="6"/>
      <c r="E25" s="3"/>
      <c r="F25" s="6">
        <v>80000</v>
      </c>
      <c r="G25" s="6"/>
      <c r="H25" s="6">
        <f>SUM(D25:G25)</f>
        <v>80000</v>
      </c>
    </row>
    <row r="26" spans="1:8" ht="12.75">
      <c r="A26" s="3" t="s">
        <v>174</v>
      </c>
      <c r="B26" s="11"/>
      <c r="C26" s="12"/>
      <c r="D26" s="6"/>
      <c r="F26" s="6">
        <v>20000</v>
      </c>
      <c r="G26" s="6"/>
      <c r="H26" s="6">
        <f>SUM(D26:G26)</f>
        <v>20000</v>
      </c>
    </row>
    <row r="27" spans="1:8" ht="12.75" customHeight="1">
      <c r="A27" s="3" t="s">
        <v>170</v>
      </c>
      <c r="B27" s="11"/>
      <c r="C27" s="12"/>
      <c r="D27" s="3"/>
      <c r="E27" s="6">
        <v>16000</v>
      </c>
      <c r="F27" s="12"/>
      <c r="G27" s="6"/>
      <c r="H27" s="6">
        <f>SUM(E27:G27)</f>
        <v>16000</v>
      </c>
    </row>
    <row r="28" spans="1:8" ht="12.75" customHeight="1">
      <c r="A28" s="20" t="s">
        <v>34</v>
      </c>
      <c r="B28" s="11" t="s">
        <v>32</v>
      </c>
      <c r="C28" s="12">
        <v>3</v>
      </c>
      <c r="D28" s="3"/>
      <c r="E28" s="6">
        <v>15000</v>
      </c>
      <c r="F28" s="3"/>
      <c r="G28" s="6"/>
      <c r="H28" s="6">
        <f>SUM(E28:G28)</f>
        <v>15000</v>
      </c>
    </row>
    <row r="29" spans="1:8" ht="12.75" customHeight="1">
      <c r="A29" s="20" t="s">
        <v>171</v>
      </c>
      <c r="B29" s="11"/>
      <c r="C29" s="12"/>
      <c r="D29" s="3"/>
      <c r="E29" s="6">
        <v>14000</v>
      </c>
      <c r="F29" s="3"/>
      <c r="G29" s="6"/>
      <c r="H29" s="6">
        <f>SUM(E29:G29)</f>
        <v>14000</v>
      </c>
    </row>
    <row r="30" spans="1:8" ht="12.75">
      <c r="A30" s="3" t="s">
        <v>185</v>
      </c>
      <c r="B30" s="21"/>
      <c r="C30" s="12"/>
      <c r="D30" s="3"/>
      <c r="E30" s="6">
        <v>7959</v>
      </c>
      <c r="F30" s="3"/>
      <c r="G30" s="6"/>
      <c r="H30" s="6">
        <f>SUM(E30:G30)</f>
        <v>7959</v>
      </c>
    </row>
    <row r="31" spans="1:8" ht="12.75">
      <c r="A31" s="14" t="s">
        <v>19</v>
      </c>
      <c r="B31" s="3"/>
      <c r="C31" s="3"/>
      <c r="D31" s="29">
        <f>SUM(D23:D30)</f>
        <v>0</v>
      </c>
      <c r="E31" s="29">
        <f>SUM(E23:E30)</f>
        <v>82959</v>
      </c>
      <c r="F31" s="29">
        <f>SUM(F23:F30)</f>
        <v>110000</v>
      </c>
      <c r="G31" s="29">
        <f>SUM(G23:G30)</f>
        <v>0</v>
      </c>
      <c r="H31" s="9">
        <f>SUM(H23:H30)</f>
        <v>192959</v>
      </c>
    </row>
    <row r="32" ht="12.75">
      <c r="H32" s="16">
        <f>B17-H31</f>
        <v>0.2800000000279397</v>
      </c>
    </row>
    <row r="33" ht="12.75">
      <c r="H33" s="17"/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75" right="0.36" top="0.52" bottom="0.48" header="0.5" footer="0.5"/>
  <pageSetup horizontalDpi="600" verticalDpi="600" orientation="landscape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I19" sqref="I19"/>
    </sheetView>
  </sheetViews>
  <sheetFormatPr defaultColWidth="9.140625" defaultRowHeight="12.75"/>
  <cols>
    <col min="1" max="1" width="49.28125" style="0" bestFit="1" customWidth="1"/>
    <col min="2" max="2" width="10.00390625" style="0" customWidth="1"/>
    <col min="4" max="4" width="7.7109375" style="0" customWidth="1"/>
    <col min="5" max="5" width="7.57421875" style="0" bestFit="1" customWidth="1"/>
    <col min="6" max="6" width="8.57421875" style="0" customWidth="1"/>
    <col min="7" max="7" width="8.421875" style="0" customWidth="1"/>
    <col min="8" max="8" width="10.2812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9" spans="1:8" ht="12.75">
      <c r="A9" s="65" t="s">
        <v>61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44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132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70</v>
      </c>
      <c r="B14" s="6">
        <v>59760.69</v>
      </c>
    </row>
    <row r="15" spans="1:2" ht="12.75">
      <c r="A15" s="5" t="s">
        <v>68</v>
      </c>
      <c r="B15" s="6">
        <v>98324.67</v>
      </c>
    </row>
    <row r="16" spans="1:2" ht="12.75">
      <c r="A16" s="5" t="s">
        <v>5</v>
      </c>
      <c r="B16" s="6">
        <f>B15*10%</f>
        <v>9832.467</v>
      </c>
    </row>
    <row r="17" spans="1:2" ht="12.75">
      <c r="A17" s="8" t="s">
        <v>6</v>
      </c>
      <c r="B17" s="9">
        <f>(B14+B15-B16)*80%</f>
        <v>118602.31439999999</v>
      </c>
    </row>
    <row r="18" spans="1:2" ht="12.75">
      <c r="A18" s="3" t="s">
        <v>7</v>
      </c>
      <c r="B18" s="6">
        <f>(B14+B15-B16)*20%</f>
        <v>29650.578599999997</v>
      </c>
    </row>
    <row r="19" spans="1:2" ht="12.75">
      <c r="A19" s="3" t="s">
        <v>8</v>
      </c>
      <c r="B19" s="10">
        <v>6.21</v>
      </c>
    </row>
    <row r="21" spans="1:8" ht="18.75" customHeight="1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8.75" customHeight="1">
      <c r="A22" s="67"/>
      <c r="B22" s="67"/>
      <c r="C22" s="67"/>
      <c r="D22" s="12" t="s">
        <v>14</v>
      </c>
      <c r="E22" s="13" t="s">
        <v>15</v>
      </c>
      <c r="F22" s="13" t="s">
        <v>16</v>
      </c>
      <c r="G22" s="13" t="s">
        <v>17</v>
      </c>
      <c r="H22" s="67"/>
    </row>
    <row r="23" spans="1:8" ht="12.75">
      <c r="A23" s="19" t="s">
        <v>28</v>
      </c>
      <c r="B23" s="12" t="s">
        <v>29</v>
      </c>
      <c r="C23" s="12">
        <v>1</v>
      </c>
      <c r="D23" s="6"/>
      <c r="E23" s="61">
        <v>5000</v>
      </c>
      <c r="F23" s="61"/>
      <c r="G23" s="61"/>
      <c r="H23" s="6">
        <f>SUM(D23:G23)</f>
        <v>5000</v>
      </c>
    </row>
    <row r="24" spans="1:8" ht="12.75">
      <c r="A24" s="19" t="s">
        <v>115</v>
      </c>
      <c r="B24" s="12"/>
      <c r="C24" s="12"/>
      <c r="D24" s="6"/>
      <c r="E24" s="6"/>
      <c r="F24" s="6">
        <v>68000</v>
      </c>
      <c r="G24" s="6"/>
      <c r="H24" s="6">
        <f>SUM(D24:G24)</f>
        <v>68000</v>
      </c>
    </row>
    <row r="25" spans="1:8" ht="12.75">
      <c r="A25" s="19" t="s">
        <v>116</v>
      </c>
      <c r="B25" s="12"/>
      <c r="C25" s="12"/>
      <c r="D25" s="6"/>
      <c r="E25" s="6"/>
      <c r="F25" s="6">
        <v>45602</v>
      </c>
      <c r="G25" s="6"/>
      <c r="H25" s="6">
        <f>SUM(D25:G25)</f>
        <v>45602</v>
      </c>
    </row>
    <row r="26" spans="1:8" ht="12.75">
      <c r="A26" s="28" t="s">
        <v>19</v>
      </c>
      <c r="B26" s="28"/>
      <c r="C26" s="28"/>
      <c r="D26" s="29">
        <f>SUM(D23:D25)</f>
        <v>0</v>
      </c>
      <c r="E26" s="29">
        <f>SUM(E23:E25)</f>
        <v>5000</v>
      </c>
      <c r="F26" s="29">
        <f>SUM(F23:F25)</f>
        <v>113602</v>
      </c>
      <c r="G26" s="29">
        <f>SUM(G23:G25)</f>
        <v>0</v>
      </c>
      <c r="H26" s="9">
        <f>SUM(H23:H25)</f>
        <v>118602</v>
      </c>
    </row>
    <row r="27" ht="12.75">
      <c r="H27" s="16">
        <f>B17-H26</f>
        <v>0.31439999998838175</v>
      </c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9">
      <selection activeCell="E49" sqref="E49"/>
    </sheetView>
  </sheetViews>
  <sheetFormatPr defaultColWidth="9.140625" defaultRowHeight="12.75"/>
  <cols>
    <col min="1" max="1" width="49.8515625" style="0" customWidth="1"/>
    <col min="2" max="2" width="9.421875" style="0" customWidth="1"/>
    <col min="4" max="4" width="10.8515625" style="0" bestFit="1" customWidth="1"/>
    <col min="5" max="5" width="12.7109375" style="0" customWidth="1"/>
    <col min="6" max="6" width="11.7109375" style="0" customWidth="1"/>
    <col min="7" max="7" width="12.28125" style="0" bestFit="1" customWidth="1"/>
    <col min="8" max="8" width="10.28125" style="0" customWidth="1"/>
  </cols>
  <sheetData>
    <row r="1" spans="1:10" ht="12.75">
      <c r="A1" s="36" t="s">
        <v>20</v>
      </c>
      <c r="B1" s="36"/>
      <c r="C1" s="36"/>
      <c r="D1" s="36"/>
      <c r="E1" s="36"/>
      <c r="F1" s="37" t="s">
        <v>0</v>
      </c>
      <c r="G1" s="36"/>
      <c r="H1" s="36"/>
      <c r="I1" s="36"/>
      <c r="J1" s="36"/>
    </row>
    <row r="2" spans="1:10" ht="12.75">
      <c r="A2" s="36"/>
      <c r="B2" s="36"/>
      <c r="C2" s="36"/>
      <c r="D2" s="36"/>
      <c r="E2" s="36"/>
      <c r="F2" s="36"/>
      <c r="G2" s="36"/>
      <c r="H2" s="38"/>
      <c r="I2" s="36"/>
      <c r="J2" s="36"/>
    </row>
    <row r="3" spans="1:10" ht="12.75">
      <c r="A3" s="55" t="s">
        <v>41</v>
      </c>
      <c r="B3" s="36"/>
      <c r="C3" s="36"/>
      <c r="D3" s="36"/>
      <c r="E3" s="36"/>
      <c r="F3" s="37" t="s">
        <v>1</v>
      </c>
      <c r="G3" s="36"/>
      <c r="H3" s="36"/>
      <c r="I3" s="36"/>
      <c r="J3" s="36"/>
    </row>
    <row r="4" spans="1:10" ht="12.75">
      <c r="A4" s="36"/>
      <c r="B4" s="36"/>
      <c r="C4" s="36"/>
      <c r="D4" s="36"/>
      <c r="E4" s="36"/>
      <c r="F4" s="36"/>
      <c r="G4" s="36"/>
      <c r="H4" s="38"/>
      <c r="I4" s="36"/>
      <c r="J4" s="36"/>
    </row>
    <row r="5" spans="1:10" ht="12.75">
      <c r="A5" s="36" t="s">
        <v>42</v>
      </c>
      <c r="B5" s="36"/>
      <c r="C5" s="36"/>
      <c r="D5" s="36"/>
      <c r="E5" s="36"/>
      <c r="F5" s="36" t="s">
        <v>2</v>
      </c>
      <c r="G5" s="36"/>
      <c r="H5" s="38"/>
      <c r="I5" s="36"/>
      <c r="J5" s="36"/>
    </row>
    <row r="6" spans="1:10" ht="12.7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12.7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12.75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ht="12.75">
      <c r="A9" s="69" t="s">
        <v>118</v>
      </c>
      <c r="B9" s="69"/>
      <c r="C9" s="69"/>
      <c r="D9" s="69"/>
      <c r="E9" s="69"/>
      <c r="F9" s="69"/>
      <c r="G9" s="69"/>
      <c r="H9" s="69"/>
      <c r="I9" s="36"/>
      <c r="J9" s="36"/>
    </row>
    <row r="10" spans="1:10" ht="12.75">
      <c r="A10" s="70" t="s">
        <v>3</v>
      </c>
      <c r="B10" s="70"/>
      <c r="C10" s="70"/>
      <c r="D10" s="70"/>
      <c r="E10" s="70"/>
      <c r="F10" s="70"/>
      <c r="G10" s="70"/>
      <c r="H10" s="70"/>
      <c r="I10" s="36"/>
      <c r="J10" s="36"/>
    </row>
    <row r="11" spans="1:10" ht="12.75">
      <c r="A11" s="70" t="s">
        <v>119</v>
      </c>
      <c r="B11" s="70"/>
      <c r="C11" s="70"/>
      <c r="D11" s="70"/>
      <c r="E11" s="70"/>
      <c r="F11" s="70"/>
      <c r="G11" s="70"/>
      <c r="H11" s="70"/>
      <c r="I11" s="36"/>
      <c r="J11" s="36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38.25">
      <c r="A13" s="3"/>
      <c r="B13" s="4" t="s">
        <v>4</v>
      </c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5" t="s">
        <v>70</v>
      </c>
      <c r="B14" s="6">
        <v>-228411</v>
      </c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5" t="s">
        <v>120</v>
      </c>
      <c r="B15" s="6">
        <f>(415011-112500)*2</f>
        <v>605022</v>
      </c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7" t="s">
        <v>121</v>
      </c>
      <c r="B16" s="6">
        <f>112500*2</f>
        <v>225000</v>
      </c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7" t="s">
        <v>5</v>
      </c>
      <c r="B17" s="6">
        <f>B15*10%</f>
        <v>60502.200000000004</v>
      </c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8" t="s">
        <v>6</v>
      </c>
      <c r="B18" s="9">
        <f>(B14+B15+B16-B17)*80%</f>
        <v>432887.04000000004</v>
      </c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" t="s">
        <v>7</v>
      </c>
      <c r="B19" s="6">
        <f>(B14+B15+B16-B17)*20%</f>
        <v>108221.76000000001</v>
      </c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" t="s">
        <v>8</v>
      </c>
      <c r="B20" s="10">
        <v>3.81</v>
      </c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67" t="s">
        <v>9</v>
      </c>
      <c r="B22" s="67" t="s">
        <v>10</v>
      </c>
      <c r="C22" s="67" t="s">
        <v>11</v>
      </c>
      <c r="D22" s="68" t="s">
        <v>12</v>
      </c>
      <c r="E22" s="68"/>
      <c r="F22" s="68"/>
      <c r="G22" s="68"/>
      <c r="H22" s="67" t="s">
        <v>13</v>
      </c>
      <c r="I22" s="36"/>
      <c r="J22" s="36"/>
    </row>
    <row r="23" spans="1:10" ht="12.75">
      <c r="A23" s="67"/>
      <c r="B23" s="67"/>
      <c r="C23" s="67"/>
      <c r="D23" s="12" t="s">
        <v>105</v>
      </c>
      <c r="E23" s="13" t="s">
        <v>106</v>
      </c>
      <c r="F23" s="12" t="s">
        <v>107</v>
      </c>
      <c r="G23" s="13" t="s">
        <v>108</v>
      </c>
      <c r="H23" s="67"/>
      <c r="I23" s="36"/>
      <c r="J23" s="36"/>
    </row>
    <row r="24" spans="1:10" ht="12.75">
      <c r="A24" s="32" t="s">
        <v>28</v>
      </c>
      <c r="B24" s="35"/>
      <c r="C24" s="35"/>
      <c r="D24" s="35">
        <v>15000</v>
      </c>
      <c r="E24" s="29"/>
      <c r="F24" s="29">
        <v>15000</v>
      </c>
      <c r="G24" s="29"/>
      <c r="H24" s="29">
        <f aca="true" t="shared" si="0" ref="H24:H32">SUM(D24:G24)</f>
        <v>30000</v>
      </c>
      <c r="I24" s="36"/>
      <c r="J24" s="36"/>
    </row>
    <row r="25" spans="1:10" ht="12.75">
      <c r="A25" s="32" t="s">
        <v>110</v>
      </c>
      <c r="B25" s="34"/>
      <c r="C25" s="35"/>
      <c r="D25" s="29">
        <v>15710</v>
      </c>
      <c r="E25" s="12"/>
      <c r="F25" s="29"/>
      <c r="G25" s="29"/>
      <c r="H25" s="29">
        <f t="shared" si="0"/>
        <v>15710</v>
      </c>
      <c r="I25" s="36"/>
      <c r="J25" s="36"/>
    </row>
    <row r="26" spans="1:10" ht="12.75">
      <c r="A26" s="20" t="s">
        <v>113</v>
      </c>
      <c r="B26" s="21"/>
      <c r="C26" s="12"/>
      <c r="D26" s="6"/>
      <c r="E26" s="6">
        <v>75000</v>
      </c>
      <c r="G26" s="6"/>
      <c r="H26" s="6">
        <f t="shared" si="0"/>
        <v>75000</v>
      </c>
      <c r="I26" s="36"/>
      <c r="J26" s="36"/>
    </row>
    <row r="27" spans="1:10" ht="12.75" customHeight="1">
      <c r="A27" s="20" t="s">
        <v>216</v>
      </c>
      <c r="B27" s="21"/>
      <c r="C27" s="12"/>
      <c r="D27" s="6"/>
      <c r="E27" s="3"/>
      <c r="F27" s="6">
        <v>65500</v>
      </c>
      <c r="G27" s="6"/>
      <c r="H27" s="6">
        <f t="shared" si="0"/>
        <v>65500</v>
      </c>
      <c r="I27" s="36"/>
      <c r="J27" s="36"/>
    </row>
    <row r="28" spans="1:10" ht="12.75">
      <c r="A28" s="20" t="s">
        <v>111</v>
      </c>
      <c r="B28" s="34" t="s">
        <v>18</v>
      </c>
      <c r="C28" s="35">
        <v>70</v>
      </c>
      <c r="D28" s="29"/>
      <c r="E28" s="29">
        <v>40000</v>
      </c>
      <c r="G28" s="29"/>
      <c r="H28" s="6">
        <f t="shared" si="0"/>
        <v>40000</v>
      </c>
      <c r="I28" s="36"/>
      <c r="J28" s="36"/>
    </row>
    <row r="29" spans="1:10" ht="12.75" customHeight="1">
      <c r="A29" s="20" t="s">
        <v>136</v>
      </c>
      <c r="B29" s="34"/>
      <c r="C29" s="35"/>
      <c r="D29" s="29"/>
      <c r="F29" s="29"/>
      <c r="G29" s="12">
        <v>131677</v>
      </c>
      <c r="H29" s="6">
        <f t="shared" si="0"/>
        <v>131677</v>
      </c>
      <c r="I29" s="36"/>
      <c r="J29" s="36"/>
    </row>
    <row r="30" spans="1:10" ht="12.75">
      <c r="A30" s="32" t="s">
        <v>112</v>
      </c>
      <c r="B30" s="34"/>
      <c r="C30" s="35"/>
      <c r="D30" s="29"/>
      <c r="E30" s="12"/>
      <c r="F30" s="29">
        <v>35000</v>
      </c>
      <c r="G30" s="29"/>
      <c r="H30" s="6">
        <f t="shared" si="0"/>
        <v>35000</v>
      </c>
      <c r="I30" s="36"/>
      <c r="J30" s="36"/>
    </row>
    <row r="31" spans="1:10" ht="12.75">
      <c r="A31" s="49" t="s">
        <v>22</v>
      </c>
      <c r="B31" s="39" t="s">
        <v>39</v>
      </c>
      <c r="C31" s="35">
        <v>15</v>
      </c>
      <c r="D31" s="29"/>
      <c r="E31" s="12"/>
      <c r="F31" s="29"/>
      <c r="G31" s="29">
        <v>40000</v>
      </c>
      <c r="H31" s="6">
        <f t="shared" si="0"/>
        <v>40000</v>
      </c>
      <c r="I31" s="36"/>
      <c r="J31" s="36"/>
    </row>
    <row r="32" spans="1:10" ht="12.75">
      <c r="A32" s="14" t="s">
        <v>19</v>
      </c>
      <c r="B32" s="3"/>
      <c r="C32" s="3"/>
      <c r="D32" s="15">
        <f>SUM(D24:D31)</f>
        <v>30710</v>
      </c>
      <c r="E32" s="15">
        <f>SUM(E24:E31)</f>
        <v>115000</v>
      </c>
      <c r="F32" s="15">
        <f>SUM(F24:F31)</f>
        <v>115500</v>
      </c>
      <c r="G32" s="15">
        <f>SUM(G24:G31)</f>
        <v>171677</v>
      </c>
      <c r="H32" s="9">
        <f t="shared" si="0"/>
        <v>432887</v>
      </c>
      <c r="I32" s="36"/>
      <c r="J32" s="36"/>
    </row>
    <row r="33" spans="1:10" ht="12.75">
      <c r="A33" s="36"/>
      <c r="B33" s="36"/>
      <c r="C33" s="36"/>
      <c r="D33" s="36"/>
      <c r="E33" s="36"/>
      <c r="F33" s="36"/>
      <c r="G33" s="36"/>
      <c r="H33" s="54">
        <f>B18-H32</f>
        <v>0.0400000000372529</v>
      </c>
      <c r="I33" s="36"/>
      <c r="J33" s="36"/>
    </row>
    <row r="34" spans="1:10" ht="12.75">
      <c r="A34" s="36"/>
      <c r="B34" s="36"/>
      <c r="C34" s="36"/>
      <c r="D34" s="36"/>
      <c r="E34" s="36"/>
      <c r="F34" s="36"/>
      <c r="G34" s="36"/>
      <c r="H34" s="36"/>
      <c r="I34" s="36"/>
      <c r="J34" s="36"/>
    </row>
  </sheetData>
  <mergeCells count="8">
    <mergeCell ref="A9:H9"/>
    <mergeCell ref="A10:H10"/>
    <mergeCell ref="A11:H11"/>
    <mergeCell ref="A22:A23"/>
    <mergeCell ref="B22:B23"/>
    <mergeCell ref="C22:C23"/>
    <mergeCell ref="D22:G22"/>
    <mergeCell ref="H22:H23"/>
  </mergeCells>
  <printOptions/>
  <pageMargins left="0.68" right="0.29" top="0.5905511811023623" bottom="0.98425196850393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F16" sqref="F16"/>
    </sheetView>
  </sheetViews>
  <sheetFormatPr defaultColWidth="9.140625" defaultRowHeight="12.75"/>
  <cols>
    <col min="1" max="1" width="49.28125" style="0" bestFit="1" customWidth="1"/>
    <col min="2" max="2" width="10.00390625" style="0" customWidth="1"/>
    <col min="4" max="4" width="7.7109375" style="0" customWidth="1"/>
    <col min="5" max="5" width="7.57421875" style="0" bestFit="1" customWidth="1"/>
    <col min="6" max="6" width="8.57421875" style="0" customWidth="1"/>
    <col min="7" max="7" width="8.421875" style="0" customWidth="1"/>
    <col min="8" max="8" width="10.2812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10" spans="1:8" ht="12.75">
      <c r="A10" s="65" t="s">
        <v>61</v>
      </c>
      <c r="B10" s="65"/>
      <c r="C10" s="65"/>
      <c r="D10" s="65"/>
      <c r="E10" s="65"/>
      <c r="F10" s="65"/>
      <c r="G10" s="65"/>
      <c r="H10" s="65"/>
    </row>
    <row r="11" spans="1:8" ht="12.75">
      <c r="A11" s="66" t="s">
        <v>3</v>
      </c>
      <c r="B11" s="66"/>
      <c r="C11" s="66"/>
      <c r="D11" s="66"/>
      <c r="E11" s="66"/>
      <c r="F11" s="66"/>
      <c r="G11" s="66"/>
      <c r="H11" s="66"/>
    </row>
    <row r="12" spans="1:8" ht="12.75">
      <c r="A12" s="66" t="s">
        <v>133</v>
      </c>
      <c r="B12" s="66"/>
      <c r="C12" s="66"/>
      <c r="D12" s="66"/>
      <c r="E12" s="66"/>
      <c r="F12" s="66"/>
      <c r="G12" s="66"/>
      <c r="H12" s="66"/>
    </row>
    <row r="14" spans="1:2" ht="38.25">
      <c r="A14" s="3"/>
      <c r="B14" s="4" t="s">
        <v>4</v>
      </c>
    </row>
    <row r="15" spans="1:2" ht="12.75">
      <c r="A15" s="5" t="s">
        <v>70</v>
      </c>
      <c r="B15" s="6">
        <v>80344</v>
      </c>
    </row>
    <row r="16" spans="1:2" ht="12.75">
      <c r="A16" s="5" t="s">
        <v>68</v>
      </c>
      <c r="B16" s="6">
        <v>138868</v>
      </c>
    </row>
    <row r="17" spans="1:2" ht="12.75">
      <c r="A17" s="5" t="s">
        <v>5</v>
      </c>
      <c r="B17" s="6">
        <f>B16*10%</f>
        <v>13886.800000000001</v>
      </c>
    </row>
    <row r="18" spans="1:2" ht="12.75">
      <c r="A18" s="8" t="s">
        <v>6</v>
      </c>
      <c r="B18" s="9">
        <f>(B15+B16-B17)*80%</f>
        <v>164260.16000000003</v>
      </c>
    </row>
    <row r="19" spans="1:2" ht="12.75">
      <c r="A19" s="3" t="s">
        <v>7</v>
      </c>
      <c r="B19" s="6">
        <f>(B15+B16-B17)*20%</f>
        <v>41065.04000000001</v>
      </c>
    </row>
    <row r="20" spans="1:2" ht="12.75">
      <c r="A20" s="3" t="s">
        <v>8</v>
      </c>
      <c r="B20" s="10">
        <v>6.21</v>
      </c>
    </row>
    <row r="22" spans="1:8" ht="18.75" customHeight="1">
      <c r="A22" s="67" t="s">
        <v>9</v>
      </c>
      <c r="B22" s="67" t="s">
        <v>10</v>
      </c>
      <c r="C22" s="67" t="s">
        <v>11</v>
      </c>
      <c r="D22" s="68" t="s">
        <v>12</v>
      </c>
      <c r="E22" s="68"/>
      <c r="F22" s="68"/>
      <c r="G22" s="68"/>
      <c r="H22" s="67" t="s">
        <v>13</v>
      </c>
    </row>
    <row r="23" spans="1:8" ht="18.75" customHeight="1">
      <c r="A23" s="67"/>
      <c r="B23" s="67"/>
      <c r="C23" s="67"/>
      <c r="D23" s="12" t="s">
        <v>14</v>
      </c>
      <c r="E23" s="13" t="s">
        <v>15</v>
      </c>
      <c r="F23" s="13" t="s">
        <v>16</v>
      </c>
      <c r="G23" s="13" t="s">
        <v>17</v>
      </c>
      <c r="H23" s="67"/>
    </row>
    <row r="24" spans="1:8" ht="12.75">
      <c r="A24" s="19" t="s">
        <v>28</v>
      </c>
      <c r="B24" s="12" t="s">
        <v>29</v>
      </c>
      <c r="C24" s="12">
        <v>1</v>
      </c>
      <c r="D24" s="6"/>
      <c r="E24" s="61">
        <v>5000</v>
      </c>
      <c r="F24" s="61"/>
      <c r="G24" s="61"/>
      <c r="H24" s="6">
        <f>SUM(D24:G24)</f>
        <v>5000</v>
      </c>
    </row>
    <row r="25" spans="1:8" ht="12.75">
      <c r="A25" s="25" t="s">
        <v>23</v>
      </c>
      <c r="B25" s="12"/>
      <c r="C25" s="12"/>
      <c r="D25" s="6"/>
      <c r="E25" s="6">
        <v>53658</v>
      </c>
      <c r="F25" s="6"/>
      <c r="G25" s="6"/>
      <c r="H25" s="6">
        <f>SUM(D25:G25)</f>
        <v>53658</v>
      </c>
    </row>
    <row r="26" spans="1:8" ht="12.75">
      <c r="A26" s="25" t="s">
        <v>30</v>
      </c>
      <c r="B26" s="12"/>
      <c r="C26" s="12"/>
      <c r="D26" s="6"/>
      <c r="E26" s="6">
        <v>15000</v>
      </c>
      <c r="F26" s="6"/>
      <c r="G26" s="6"/>
      <c r="H26" s="6">
        <f>SUM(D26:G26)</f>
        <v>15000</v>
      </c>
    </row>
    <row r="27" spans="1:8" ht="12.75">
      <c r="A27" s="25" t="s">
        <v>117</v>
      </c>
      <c r="B27" s="12"/>
      <c r="C27" s="12"/>
      <c r="D27" s="6"/>
      <c r="E27" s="6"/>
      <c r="F27" s="6">
        <v>35000</v>
      </c>
      <c r="G27" s="6"/>
      <c r="H27" s="6">
        <f>SUM(D27:G27)</f>
        <v>35000</v>
      </c>
    </row>
    <row r="28" spans="1:8" ht="12.75">
      <c r="A28" s="19" t="s">
        <v>116</v>
      </c>
      <c r="B28" s="12"/>
      <c r="C28" s="12"/>
      <c r="D28" s="6"/>
      <c r="E28" s="6"/>
      <c r="F28" s="6">
        <v>55602</v>
      </c>
      <c r="G28" s="6"/>
      <c r="H28" s="6">
        <f>SUM(D28:G28)</f>
        <v>55602</v>
      </c>
    </row>
    <row r="29" spans="1:8" ht="12.75">
      <c r="A29" s="28" t="s">
        <v>19</v>
      </c>
      <c r="B29" s="28"/>
      <c r="C29" s="28"/>
      <c r="D29" s="29">
        <f>SUM(D24:D28)</f>
        <v>0</v>
      </c>
      <c r="E29" s="29">
        <f>SUM(E24:E28)</f>
        <v>73658</v>
      </c>
      <c r="F29" s="29">
        <f>SUM(F24:F28)</f>
        <v>90602</v>
      </c>
      <c r="G29" s="29">
        <f>SUM(G24:G28)</f>
        <v>0</v>
      </c>
      <c r="H29" s="9">
        <f>SUM(H24:H28)</f>
        <v>164260</v>
      </c>
    </row>
    <row r="30" ht="12.75">
      <c r="H30" s="16">
        <f>B18-H29</f>
        <v>0.1600000000325963</v>
      </c>
    </row>
    <row r="42" spans="1:6" ht="12.75">
      <c r="A42" t="s">
        <v>20</v>
      </c>
      <c r="F42" s="1" t="s">
        <v>0</v>
      </c>
    </row>
    <row r="43" ht="12.75">
      <c r="H43" s="2"/>
    </row>
    <row r="44" spans="1:6" ht="12.75">
      <c r="A44" s="18" t="s">
        <v>41</v>
      </c>
      <c r="F44" s="1" t="s">
        <v>1</v>
      </c>
    </row>
    <row r="45" ht="12.75">
      <c r="H45" s="2"/>
    </row>
    <row r="46" spans="1:8" ht="12.75">
      <c r="A46" t="s">
        <v>42</v>
      </c>
      <c r="F46" t="s">
        <v>2</v>
      </c>
      <c r="H46" s="2"/>
    </row>
    <row r="51" spans="1:8" ht="12.75">
      <c r="A51" s="65" t="s">
        <v>61</v>
      </c>
      <c r="B51" s="65"/>
      <c r="C51" s="65"/>
      <c r="D51" s="65"/>
      <c r="E51" s="65"/>
      <c r="F51" s="65"/>
      <c r="G51" s="65"/>
      <c r="H51" s="65"/>
    </row>
    <row r="52" spans="1:8" ht="12.75">
      <c r="A52" s="66" t="s">
        <v>3</v>
      </c>
      <c r="B52" s="66"/>
      <c r="C52" s="66"/>
      <c r="D52" s="66"/>
      <c r="E52" s="66"/>
      <c r="F52" s="66"/>
      <c r="G52" s="66"/>
      <c r="H52" s="66"/>
    </row>
    <row r="53" spans="1:8" ht="12.75">
      <c r="A53" s="66" t="s">
        <v>133</v>
      </c>
      <c r="B53" s="66"/>
      <c r="C53" s="66"/>
      <c r="D53" s="66"/>
      <c r="E53" s="66"/>
      <c r="F53" s="66"/>
      <c r="G53" s="66"/>
      <c r="H53" s="66"/>
    </row>
    <row r="55" spans="1:2" ht="38.25">
      <c r="A55" s="3"/>
      <c r="B55" s="4" t="s">
        <v>4</v>
      </c>
    </row>
    <row r="56" spans="1:2" ht="12.75">
      <c r="A56" s="5" t="s">
        <v>70</v>
      </c>
      <c r="B56" s="6">
        <v>80344</v>
      </c>
    </row>
    <row r="57" spans="1:2" ht="12.75">
      <c r="A57" s="5" t="s">
        <v>68</v>
      </c>
      <c r="B57" s="6">
        <v>138868</v>
      </c>
    </row>
    <row r="58" spans="1:2" ht="12.75">
      <c r="A58" s="5" t="s">
        <v>5</v>
      </c>
      <c r="B58" s="6">
        <f>B57*10%</f>
        <v>13886.800000000001</v>
      </c>
    </row>
    <row r="59" spans="1:2" ht="12.75">
      <c r="A59" s="8" t="s">
        <v>6</v>
      </c>
      <c r="B59" s="9">
        <f>(B56+B57-B58)*80%</f>
        <v>164260.16000000003</v>
      </c>
    </row>
    <row r="60" spans="1:2" ht="12.75">
      <c r="A60" s="3" t="s">
        <v>7</v>
      </c>
      <c r="B60" s="6">
        <f>(B56+B57-B58)*20%</f>
        <v>41065.04000000001</v>
      </c>
    </row>
    <row r="61" spans="1:2" ht="12.75">
      <c r="A61" s="3" t="s">
        <v>8</v>
      </c>
      <c r="B61" s="10">
        <v>6.21</v>
      </c>
    </row>
    <row r="63" spans="1:8" ht="12.75">
      <c r="A63" s="67" t="s">
        <v>9</v>
      </c>
      <c r="B63" s="67" t="s">
        <v>10</v>
      </c>
      <c r="C63" s="67" t="s">
        <v>11</v>
      </c>
      <c r="D63" s="68" t="s">
        <v>12</v>
      </c>
      <c r="E63" s="68"/>
      <c r="F63" s="68"/>
      <c r="G63" s="68"/>
      <c r="H63" s="67" t="s">
        <v>13</v>
      </c>
    </row>
    <row r="64" spans="1:8" ht="12.75">
      <c r="A64" s="67"/>
      <c r="B64" s="67"/>
      <c r="C64" s="67"/>
      <c r="D64" s="12" t="s">
        <v>14</v>
      </c>
      <c r="E64" s="13" t="s">
        <v>15</v>
      </c>
      <c r="F64" s="13" t="s">
        <v>16</v>
      </c>
      <c r="G64" s="13" t="s">
        <v>17</v>
      </c>
      <c r="H64" s="67"/>
    </row>
    <row r="65" spans="1:8" ht="12.75">
      <c r="A65" s="19" t="s">
        <v>28</v>
      </c>
      <c r="B65" s="12" t="s">
        <v>29</v>
      </c>
      <c r="C65" s="12">
        <v>1</v>
      </c>
      <c r="D65" s="6"/>
      <c r="E65" s="61">
        <v>5000</v>
      </c>
      <c r="F65" s="61"/>
      <c r="G65" s="61"/>
      <c r="H65" s="6">
        <f>SUM(D65:G65)</f>
        <v>5000</v>
      </c>
    </row>
    <row r="66" spans="1:8" ht="12.75">
      <c r="A66" s="25" t="s">
        <v>23</v>
      </c>
      <c r="B66" s="12"/>
      <c r="C66" s="12"/>
      <c r="D66" s="6"/>
      <c r="E66" s="6">
        <v>53658</v>
      </c>
      <c r="F66" s="6"/>
      <c r="G66" s="6"/>
      <c r="H66" s="6">
        <f>SUM(D66:G66)</f>
        <v>53658</v>
      </c>
    </row>
    <row r="67" spans="1:8" ht="12.75">
      <c r="A67" s="25" t="s">
        <v>202</v>
      </c>
      <c r="B67" s="12"/>
      <c r="C67" s="12"/>
      <c r="D67" s="6"/>
      <c r="E67" s="6"/>
      <c r="F67" s="6"/>
      <c r="G67" s="6">
        <v>105602</v>
      </c>
      <c r="H67" s="6">
        <f>SUM(D67:G67)</f>
        <v>105602</v>
      </c>
    </row>
    <row r="68" spans="1:8" ht="12.75">
      <c r="A68" s="28" t="s">
        <v>19</v>
      </c>
      <c r="B68" s="28"/>
      <c r="C68" s="28"/>
      <c r="D68" s="29">
        <f>SUM(D65:D67)</f>
        <v>0</v>
      </c>
      <c r="E68" s="29">
        <f>SUM(E65:E67)</f>
        <v>58658</v>
      </c>
      <c r="F68" s="29">
        <f>SUM(F65:F67)</f>
        <v>0</v>
      </c>
      <c r="G68" s="29">
        <f>SUM(G65:G67)</f>
        <v>105602</v>
      </c>
      <c r="H68" s="9">
        <f>SUM(H65:H67)</f>
        <v>164260</v>
      </c>
    </row>
    <row r="69" ht="12.75">
      <c r="H69" s="16">
        <f>B59-H68</f>
        <v>0.1600000000325963</v>
      </c>
    </row>
  </sheetData>
  <mergeCells count="16">
    <mergeCell ref="A51:H51"/>
    <mergeCell ref="A52:H52"/>
    <mergeCell ref="A53:H53"/>
    <mergeCell ref="A63:A64"/>
    <mergeCell ref="B63:B64"/>
    <mergeCell ref="C63:C64"/>
    <mergeCell ref="D63:G63"/>
    <mergeCell ref="H63:H64"/>
    <mergeCell ref="A10:H10"/>
    <mergeCell ref="A11:H11"/>
    <mergeCell ref="A12:H12"/>
    <mergeCell ref="A22:A23"/>
    <mergeCell ref="B22:B23"/>
    <mergeCell ref="C22:C23"/>
    <mergeCell ref="D22:G22"/>
    <mergeCell ref="H22:H23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0">
      <selection activeCell="I17" sqref="I17"/>
    </sheetView>
  </sheetViews>
  <sheetFormatPr defaultColWidth="9.140625" defaultRowHeight="12.75"/>
  <cols>
    <col min="1" max="1" width="37.421875" style="0" customWidth="1"/>
    <col min="2" max="2" width="10.00390625" style="0" customWidth="1"/>
    <col min="4" max="7" width="8.57421875" style="0" customWidth="1"/>
    <col min="8" max="8" width="10.2812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10" spans="1:8" ht="12.75">
      <c r="A10" s="65" t="s">
        <v>61</v>
      </c>
      <c r="B10" s="65"/>
      <c r="C10" s="65"/>
      <c r="D10" s="65"/>
      <c r="E10" s="65"/>
      <c r="F10" s="65"/>
      <c r="G10" s="65"/>
      <c r="H10" s="65"/>
    </row>
    <row r="11" spans="1:8" ht="12.75">
      <c r="A11" s="66" t="s">
        <v>3</v>
      </c>
      <c r="B11" s="66"/>
      <c r="C11" s="66"/>
      <c r="D11" s="66"/>
      <c r="E11" s="66"/>
      <c r="F11" s="66"/>
      <c r="G11" s="66"/>
      <c r="H11" s="66"/>
    </row>
    <row r="12" spans="1:8" ht="12.75">
      <c r="A12" s="66" t="s">
        <v>134</v>
      </c>
      <c r="B12" s="66"/>
      <c r="C12" s="66"/>
      <c r="D12" s="66"/>
      <c r="E12" s="66"/>
      <c r="F12" s="66"/>
      <c r="G12" s="66"/>
      <c r="H12" s="66"/>
    </row>
    <row r="14" spans="1:2" ht="38.25">
      <c r="A14" s="3"/>
      <c r="B14" s="4" t="s">
        <v>4</v>
      </c>
    </row>
    <row r="15" spans="1:2" ht="12.75">
      <c r="A15" s="5" t="s">
        <v>70</v>
      </c>
      <c r="B15" s="6">
        <v>3629</v>
      </c>
    </row>
    <row r="16" spans="1:2" ht="12.75">
      <c r="A16" s="5" t="s">
        <v>68</v>
      </c>
      <c r="B16" s="6">
        <v>53930</v>
      </c>
    </row>
    <row r="17" spans="1:2" ht="12.75">
      <c r="A17" s="5" t="s">
        <v>5</v>
      </c>
      <c r="B17" s="6">
        <f>B16*10%</f>
        <v>5393</v>
      </c>
    </row>
    <row r="18" spans="1:2" ht="12.75">
      <c r="A18" s="8" t="s">
        <v>6</v>
      </c>
      <c r="B18" s="9">
        <f>(B15+B16-B17)*80%</f>
        <v>41732.8</v>
      </c>
    </row>
    <row r="19" spans="1:2" ht="12.75">
      <c r="A19" s="3" t="s">
        <v>7</v>
      </c>
      <c r="B19" s="6">
        <f>(B15+B16-B17)*20%</f>
        <v>10433.2</v>
      </c>
    </row>
    <row r="20" spans="1:2" ht="12.75">
      <c r="A20" s="3" t="s">
        <v>8</v>
      </c>
      <c r="B20" s="10">
        <v>6.21</v>
      </c>
    </row>
    <row r="22" spans="1:8" ht="18.75" customHeight="1">
      <c r="A22" s="67" t="s">
        <v>9</v>
      </c>
      <c r="B22" s="67" t="s">
        <v>10</v>
      </c>
      <c r="C22" s="67" t="s">
        <v>11</v>
      </c>
      <c r="D22" s="68" t="s">
        <v>12</v>
      </c>
      <c r="E22" s="68"/>
      <c r="F22" s="68"/>
      <c r="G22" s="68"/>
      <c r="H22" s="67" t="s">
        <v>13</v>
      </c>
    </row>
    <row r="23" spans="1:8" ht="18.75" customHeight="1">
      <c r="A23" s="67"/>
      <c r="B23" s="67"/>
      <c r="C23" s="67"/>
      <c r="D23" s="12" t="s">
        <v>14</v>
      </c>
      <c r="E23" s="13" t="s">
        <v>15</v>
      </c>
      <c r="F23" s="13" t="s">
        <v>16</v>
      </c>
      <c r="G23" s="13" t="s">
        <v>17</v>
      </c>
      <c r="H23" s="67"/>
    </row>
    <row r="24" spans="1:8" ht="12.75">
      <c r="A24" s="19" t="s">
        <v>28</v>
      </c>
      <c r="B24" s="12" t="s">
        <v>29</v>
      </c>
      <c r="C24" s="12">
        <v>1</v>
      </c>
      <c r="D24" s="12"/>
      <c r="E24" s="13">
        <v>5000</v>
      </c>
      <c r="F24" s="13"/>
      <c r="G24" s="13"/>
      <c r="H24" s="6">
        <f>SUM(D24:G24)</f>
        <v>5000</v>
      </c>
    </row>
    <row r="25" spans="1:8" ht="12.75">
      <c r="A25" s="25" t="s">
        <v>23</v>
      </c>
      <c r="B25" s="12"/>
      <c r="C25" s="12"/>
      <c r="D25" s="6"/>
      <c r="F25" s="6">
        <v>20000</v>
      </c>
      <c r="G25" s="6"/>
      <c r="H25" s="6">
        <f>SUM(D25:G25)</f>
        <v>20000</v>
      </c>
    </row>
    <row r="26" spans="1:8" ht="12.75">
      <c r="A26" s="25" t="s">
        <v>30</v>
      </c>
      <c r="B26" s="12"/>
      <c r="C26" s="12"/>
      <c r="D26" s="6"/>
      <c r="E26" s="6">
        <v>16733</v>
      </c>
      <c r="F26" s="6"/>
      <c r="G26" s="6"/>
      <c r="H26" s="6">
        <f>SUM(D26:G26)</f>
        <v>16733</v>
      </c>
    </row>
    <row r="27" spans="1:8" ht="12.75">
      <c r="A27" s="28" t="s">
        <v>19</v>
      </c>
      <c r="B27" s="28"/>
      <c r="C27" s="28"/>
      <c r="D27" s="29">
        <f>SUM(D24:D26)</f>
        <v>0</v>
      </c>
      <c r="E27" s="29">
        <f>SUM(E24:E26)</f>
        <v>21733</v>
      </c>
      <c r="F27" s="29">
        <f>SUM(F24:F26)</f>
        <v>20000</v>
      </c>
      <c r="G27" s="29">
        <f>SUM(G24:G26)</f>
        <v>0</v>
      </c>
      <c r="H27" s="9">
        <f>SUM(H24:H26)</f>
        <v>41733</v>
      </c>
    </row>
    <row r="28" ht="12.75">
      <c r="H28" s="16">
        <f>B18-H27</f>
        <v>-0.19999999999708962</v>
      </c>
    </row>
  </sheetData>
  <mergeCells count="8">
    <mergeCell ref="A10:H10"/>
    <mergeCell ref="A11:H11"/>
    <mergeCell ref="A12:H12"/>
    <mergeCell ref="A22:A23"/>
    <mergeCell ref="B22:B23"/>
    <mergeCell ref="C22:C23"/>
    <mergeCell ref="D22:G22"/>
    <mergeCell ref="H22:H23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0">
      <selection activeCell="I48" sqref="I48"/>
    </sheetView>
  </sheetViews>
  <sheetFormatPr defaultColWidth="9.140625" defaultRowHeight="12.75"/>
  <cols>
    <col min="1" max="1" width="39.140625" style="0" customWidth="1"/>
    <col min="2" max="2" width="9.421875" style="0" customWidth="1"/>
    <col min="3" max="8" width="9.2812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11" spans="1:8" ht="12.75">
      <c r="A11" s="65" t="s">
        <v>61</v>
      </c>
      <c r="B11" s="65"/>
      <c r="C11" s="65"/>
      <c r="D11" s="65"/>
      <c r="E11" s="65"/>
      <c r="F11" s="65"/>
      <c r="G11" s="65"/>
      <c r="H11" s="65"/>
    </row>
    <row r="12" spans="1:8" ht="12.75">
      <c r="A12" s="66" t="s">
        <v>3</v>
      </c>
      <c r="B12" s="66"/>
      <c r="C12" s="66"/>
      <c r="D12" s="66"/>
      <c r="E12" s="66"/>
      <c r="F12" s="66"/>
      <c r="G12" s="66"/>
      <c r="H12" s="66"/>
    </row>
    <row r="13" spans="1:8" ht="12.75">
      <c r="A13" s="66" t="s">
        <v>135</v>
      </c>
      <c r="B13" s="66"/>
      <c r="C13" s="66"/>
      <c r="D13" s="66"/>
      <c r="E13" s="66"/>
      <c r="F13" s="66"/>
      <c r="G13" s="66"/>
      <c r="H13" s="66"/>
    </row>
    <row r="15" spans="1:2" ht="38.25">
      <c r="A15" s="3"/>
      <c r="B15" s="4" t="s">
        <v>4</v>
      </c>
    </row>
    <row r="16" spans="1:2" ht="12.75">
      <c r="A16" s="5" t="s">
        <v>109</v>
      </c>
      <c r="B16" s="6">
        <v>-40735</v>
      </c>
    </row>
    <row r="17" spans="1:2" ht="12.75">
      <c r="A17" s="5" t="s">
        <v>62</v>
      </c>
      <c r="B17" s="6">
        <v>186110</v>
      </c>
    </row>
    <row r="18" spans="1:2" ht="12.75">
      <c r="A18" s="5" t="s">
        <v>5</v>
      </c>
      <c r="B18" s="6">
        <f>B17*10%</f>
        <v>18611</v>
      </c>
    </row>
    <row r="19" spans="1:2" ht="12.75">
      <c r="A19" s="8" t="s">
        <v>6</v>
      </c>
      <c r="B19" s="9">
        <f>(B16+B17-B18)*80%</f>
        <v>101411.20000000001</v>
      </c>
    </row>
    <row r="20" spans="1:2" ht="12.75">
      <c r="A20" s="3" t="s">
        <v>7</v>
      </c>
      <c r="B20" s="6">
        <f>(B16+B17-B18)*20%</f>
        <v>25352.800000000003</v>
      </c>
    </row>
    <row r="21" spans="1:2" ht="12.75">
      <c r="A21" s="3" t="s">
        <v>8</v>
      </c>
      <c r="B21" s="10">
        <v>1.5</v>
      </c>
    </row>
    <row r="23" spans="1:8" ht="18.75" customHeight="1">
      <c r="A23" s="67" t="s">
        <v>9</v>
      </c>
      <c r="B23" s="67" t="s">
        <v>10</v>
      </c>
      <c r="C23" s="67" t="s">
        <v>11</v>
      </c>
      <c r="D23" s="71" t="s">
        <v>12</v>
      </c>
      <c r="E23" s="72"/>
      <c r="F23" s="72"/>
      <c r="G23" s="72"/>
      <c r="H23" s="67" t="s">
        <v>13</v>
      </c>
    </row>
    <row r="24" spans="1:8" ht="18.75" customHeight="1">
      <c r="A24" s="67"/>
      <c r="B24" s="67"/>
      <c r="C24" s="67"/>
      <c r="D24" s="12" t="s">
        <v>14</v>
      </c>
      <c r="E24" s="13" t="s">
        <v>15</v>
      </c>
      <c r="F24" s="13" t="s">
        <v>16</v>
      </c>
      <c r="G24" s="13" t="s">
        <v>17</v>
      </c>
      <c r="H24" s="67"/>
    </row>
    <row r="25" spans="1:8" ht="25.5">
      <c r="A25" s="50" t="s">
        <v>65</v>
      </c>
      <c r="B25" s="35"/>
      <c r="C25" s="35"/>
      <c r="D25" s="51"/>
      <c r="E25" s="51"/>
      <c r="F25" s="51">
        <v>24000</v>
      </c>
      <c r="G25" s="51"/>
      <c r="H25" s="6">
        <f>SUM(D25:G25)</f>
        <v>24000</v>
      </c>
    </row>
    <row r="26" spans="1:8" ht="12.75">
      <c r="A26" s="19" t="s">
        <v>28</v>
      </c>
      <c r="B26" s="12" t="s">
        <v>29</v>
      </c>
      <c r="C26" s="12">
        <v>1</v>
      </c>
      <c r="D26" s="6"/>
      <c r="E26" s="6">
        <v>10000</v>
      </c>
      <c r="F26" s="51"/>
      <c r="G26" s="51"/>
      <c r="H26" s="6">
        <f>SUM(D26:G26)</f>
        <v>10000</v>
      </c>
    </row>
    <row r="27" spans="1:8" ht="12.75">
      <c r="A27" s="19" t="s">
        <v>64</v>
      </c>
      <c r="B27" s="12" t="s">
        <v>21</v>
      </c>
      <c r="C27" s="12">
        <v>3</v>
      </c>
      <c r="D27" s="6"/>
      <c r="E27" s="6">
        <v>7500</v>
      </c>
      <c r="F27" s="51"/>
      <c r="G27" s="51"/>
      <c r="H27" s="6">
        <f>SUM(D27:G27)</f>
        <v>7500</v>
      </c>
    </row>
    <row r="28" spans="1:8" ht="25.5">
      <c r="A28" s="64" t="s">
        <v>157</v>
      </c>
      <c r="B28" s="11" t="s">
        <v>21</v>
      </c>
      <c r="C28" s="44">
        <v>3</v>
      </c>
      <c r="D28" s="61">
        <v>56911</v>
      </c>
      <c r="E28" s="59"/>
      <c r="F28" s="51"/>
      <c r="G28" s="51"/>
      <c r="H28" s="6">
        <f>SUM(D28:G28)</f>
        <v>56911</v>
      </c>
    </row>
    <row r="29" spans="1:8" ht="12.75">
      <c r="A29" s="3" t="s">
        <v>156</v>
      </c>
      <c r="B29" s="11" t="s">
        <v>21</v>
      </c>
      <c r="C29" s="44">
        <v>45</v>
      </c>
      <c r="D29" s="61"/>
      <c r="E29" s="17">
        <v>20000</v>
      </c>
      <c r="F29" s="51"/>
      <c r="G29" s="51"/>
      <c r="H29" s="6"/>
    </row>
    <row r="30" spans="1:8" ht="12.75">
      <c r="A30" s="25" t="s">
        <v>66</v>
      </c>
      <c r="B30" s="11" t="s">
        <v>21</v>
      </c>
      <c r="C30" s="44">
        <v>5</v>
      </c>
      <c r="D30" s="6"/>
      <c r="E30" s="59"/>
      <c r="F30" s="61">
        <v>3000</v>
      </c>
      <c r="G30" s="51"/>
      <c r="H30" s="6">
        <f>SUM(D30:G30)</f>
        <v>3000</v>
      </c>
    </row>
    <row r="31" spans="1:8" ht="12.75">
      <c r="A31" s="28" t="s">
        <v>19</v>
      </c>
      <c r="B31" s="28"/>
      <c r="C31" s="28"/>
      <c r="D31" s="29">
        <f>SUM(D25:D30)</f>
        <v>56911</v>
      </c>
      <c r="E31" s="29">
        <f>SUM(E25:E30)</f>
        <v>37500</v>
      </c>
      <c r="F31" s="29">
        <f>SUM(F25:F30)</f>
        <v>27000</v>
      </c>
      <c r="G31" s="29">
        <f>SUM(G25:G30)</f>
        <v>0</v>
      </c>
      <c r="H31" s="9">
        <f>SUM(H25:H30)</f>
        <v>101411</v>
      </c>
    </row>
    <row r="32" ht="12.75">
      <c r="H32" s="16">
        <f>B19-H31</f>
        <v>0.20000000001164153</v>
      </c>
    </row>
  </sheetData>
  <mergeCells count="8">
    <mergeCell ref="A11:H11"/>
    <mergeCell ref="A12:H12"/>
    <mergeCell ref="A13:H13"/>
    <mergeCell ref="A23:A24"/>
    <mergeCell ref="B23:B24"/>
    <mergeCell ref="C23:C24"/>
    <mergeCell ref="D23:G23"/>
    <mergeCell ref="H23:H24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F77" sqref="F77"/>
    </sheetView>
  </sheetViews>
  <sheetFormatPr defaultColWidth="9.140625" defaultRowHeight="12.75"/>
  <cols>
    <col min="1" max="1" width="46.140625" style="0" customWidth="1"/>
    <col min="4" max="4" width="10.57421875" style="0" bestFit="1" customWidth="1"/>
    <col min="5" max="5" width="12.28125" style="0" bestFit="1" customWidth="1"/>
    <col min="6" max="6" width="10.8515625" style="0" customWidth="1"/>
    <col min="7" max="7" width="12.28125" style="0" bestFit="1" customWidth="1"/>
    <col min="8" max="8" width="11.8515625" style="0" customWidth="1"/>
  </cols>
  <sheetData>
    <row r="1" spans="1:6" ht="12.75">
      <c r="A1" t="s">
        <v>20</v>
      </c>
      <c r="F1" s="1" t="s">
        <v>0</v>
      </c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9" spans="1:8" ht="12.75">
      <c r="A9" s="65" t="s">
        <v>151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186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70</v>
      </c>
      <c r="B14" s="6">
        <v>0</v>
      </c>
    </row>
    <row r="15" spans="1:3" ht="12.75">
      <c r="A15" s="5" t="s">
        <v>92</v>
      </c>
      <c r="B15" s="6">
        <v>276734</v>
      </c>
      <c r="C15">
        <v>138367</v>
      </c>
    </row>
    <row r="16" spans="1:2" ht="12.75">
      <c r="A16" s="7" t="s">
        <v>5</v>
      </c>
      <c r="B16" s="6">
        <f>B15*10%</f>
        <v>27673.4</v>
      </c>
    </row>
    <row r="17" spans="1:2" ht="12.75">
      <c r="A17" s="8" t="s">
        <v>6</v>
      </c>
      <c r="B17" s="9">
        <f>(B14+B15-B16)*80%</f>
        <v>199248.48</v>
      </c>
    </row>
    <row r="18" spans="1:2" ht="12.75">
      <c r="A18" s="3" t="s">
        <v>7</v>
      </c>
      <c r="B18" s="6">
        <f>(B14+B15-B16)*20%</f>
        <v>49812.12</v>
      </c>
    </row>
    <row r="19" spans="1:2" ht="12.75">
      <c r="A19" s="3" t="s">
        <v>8</v>
      </c>
      <c r="B19" s="10">
        <v>3.81</v>
      </c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127</v>
      </c>
      <c r="E22" s="13" t="s">
        <v>106</v>
      </c>
      <c r="F22" s="12" t="s">
        <v>128</v>
      </c>
      <c r="G22" s="13" t="s">
        <v>108</v>
      </c>
      <c r="H22" s="67"/>
    </row>
    <row r="23" spans="1:8" ht="12.75">
      <c r="A23" s="3" t="s">
        <v>189</v>
      </c>
      <c r="B23" s="12"/>
      <c r="C23" s="12"/>
      <c r="D23" s="12">
        <v>10000</v>
      </c>
      <c r="E23" s="12"/>
      <c r="F23" s="12"/>
      <c r="G23" s="6"/>
      <c r="H23" s="6">
        <f aca="true" t="shared" si="0" ref="H23:H34">SUM(D23:G23)</f>
        <v>10000</v>
      </c>
    </row>
    <row r="24" spans="1:8" ht="12.75" customHeight="1">
      <c r="A24" s="3" t="s">
        <v>153</v>
      </c>
      <c r="B24" s="12"/>
      <c r="C24" s="12"/>
      <c r="D24" s="12">
        <v>10000</v>
      </c>
      <c r="E24" s="12"/>
      <c r="F24" s="12"/>
      <c r="G24" s="6"/>
      <c r="H24" s="6">
        <f t="shared" si="0"/>
        <v>10000</v>
      </c>
    </row>
    <row r="25" spans="1:8" ht="12.75" customHeight="1">
      <c r="A25" s="20" t="s">
        <v>190</v>
      </c>
      <c r="B25" s="12"/>
      <c r="C25" s="12">
        <v>176</v>
      </c>
      <c r="D25" s="12"/>
      <c r="E25" s="12">
        <v>44100</v>
      </c>
      <c r="F25" s="12"/>
      <c r="G25" s="6"/>
      <c r="H25" s="6">
        <f t="shared" si="0"/>
        <v>44100</v>
      </c>
    </row>
    <row r="26" spans="1:8" ht="12.75" customHeight="1">
      <c r="A26" s="3" t="s">
        <v>63</v>
      </c>
      <c r="B26" s="12"/>
      <c r="C26" s="12"/>
      <c r="D26" s="12"/>
      <c r="E26" s="12"/>
      <c r="F26" s="12">
        <v>13148</v>
      </c>
      <c r="G26" s="6"/>
      <c r="H26" s="6">
        <f t="shared" si="0"/>
        <v>13148</v>
      </c>
    </row>
    <row r="27" spans="1:8" ht="12.75" customHeight="1">
      <c r="A27" s="20" t="s">
        <v>30</v>
      </c>
      <c r="B27" s="12"/>
      <c r="C27" s="12"/>
      <c r="D27" s="12"/>
      <c r="E27" s="12"/>
      <c r="F27" s="12">
        <v>8000</v>
      </c>
      <c r="G27" s="6"/>
      <c r="H27" s="6">
        <f t="shared" si="0"/>
        <v>8000</v>
      </c>
    </row>
    <row r="28" spans="1:8" ht="12.75">
      <c r="A28" s="3" t="s">
        <v>191</v>
      </c>
      <c r="B28" s="12"/>
      <c r="C28" s="12"/>
      <c r="D28" s="12"/>
      <c r="E28" s="12"/>
      <c r="G28" s="12">
        <v>30000</v>
      </c>
      <c r="H28" s="6">
        <f t="shared" si="0"/>
        <v>30000</v>
      </c>
    </row>
    <row r="29" spans="1:8" ht="12.75">
      <c r="A29" s="3" t="s">
        <v>192</v>
      </c>
      <c r="B29" s="12"/>
      <c r="C29" s="12"/>
      <c r="D29" s="12"/>
      <c r="E29" s="12"/>
      <c r="F29" s="12">
        <v>9000</v>
      </c>
      <c r="G29" s="6"/>
      <c r="H29" s="6">
        <f t="shared" si="0"/>
        <v>9000</v>
      </c>
    </row>
    <row r="30" spans="1:8" ht="12.75">
      <c r="A30" s="3" t="s">
        <v>193</v>
      </c>
      <c r="B30" s="12"/>
      <c r="C30" s="12"/>
      <c r="D30" s="12"/>
      <c r="F30" s="12"/>
      <c r="G30" s="12">
        <v>35000</v>
      </c>
      <c r="H30" s="6">
        <f>SUM(D30:G30)</f>
        <v>35000</v>
      </c>
    </row>
    <row r="31" spans="1:8" ht="12.75">
      <c r="A31" s="32" t="s">
        <v>23</v>
      </c>
      <c r="B31" s="12" t="s">
        <v>146</v>
      </c>
      <c r="C31" s="12">
        <v>50</v>
      </c>
      <c r="D31" s="12"/>
      <c r="E31" s="12">
        <v>25000</v>
      </c>
      <c r="F31" s="12"/>
      <c r="H31" s="6">
        <f>SUM(D31:F31)</f>
        <v>25000</v>
      </c>
    </row>
    <row r="32" spans="1:8" ht="12.75">
      <c r="A32" s="32" t="s">
        <v>97</v>
      </c>
      <c r="B32" s="12"/>
      <c r="C32" s="12"/>
      <c r="D32" s="12">
        <v>5000</v>
      </c>
      <c r="E32" s="12"/>
      <c r="F32" s="12">
        <v>5000</v>
      </c>
      <c r="G32" s="6"/>
      <c r="H32" s="6">
        <f t="shared" si="0"/>
        <v>10000</v>
      </c>
    </row>
    <row r="33" spans="1:8" ht="12.75">
      <c r="A33" s="32" t="s">
        <v>194</v>
      </c>
      <c r="B33" s="12"/>
      <c r="C33" s="12"/>
      <c r="D33" s="12"/>
      <c r="E33" s="12">
        <v>2000</v>
      </c>
      <c r="F33" s="6"/>
      <c r="G33" s="6"/>
      <c r="H33" s="6">
        <f t="shared" si="0"/>
        <v>2000</v>
      </c>
    </row>
    <row r="34" spans="1:8" ht="12.75">
      <c r="A34" s="48" t="s">
        <v>33</v>
      </c>
      <c r="B34" s="12"/>
      <c r="C34" s="12"/>
      <c r="D34" s="12"/>
      <c r="E34" s="12"/>
      <c r="F34" s="12">
        <v>3000</v>
      </c>
      <c r="G34" s="6"/>
      <c r="H34" s="6">
        <f t="shared" si="0"/>
        <v>3000</v>
      </c>
    </row>
    <row r="35" spans="1:8" ht="12.75">
      <c r="A35" s="14" t="s">
        <v>19</v>
      </c>
      <c r="B35" s="12"/>
      <c r="C35" s="12"/>
      <c r="D35" s="29">
        <f>SUM(D23:D34)</f>
        <v>25000</v>
      </c>
      <c r="E35" s="29">
        <f>SUM(E23:E34)</f>
        <v>71100</v>
      </c>
      <c r="F35" s="29">
        <f>SUM(F23:F34)</f>
        <v>38148</v>
      </c>
      <c r="G35" s="29">
        <f>SUM(G23:G34)</f>
        <v>65000</v>
      </c>
      <c r="H35" s="9">
        <f>SUM(H23:H34)</f>
        <v>199248</v>
      </c>
    </row>
    <row r="36" ht="12.75">
      <c r="H36" s="16">
        <f>B17-H35</f>
        <v>0.4800000000104774</v>
      </c>
    </row>
    <row r="37" ht="12.75" hidden="1">
      <c r="H37" s="17"/>
    </row>
    <row r="38" ht="12.75" hidden="1">
      <c r="A38" t="s">
        <v>98</v>
      </c>
    </row>
    <row r="39" ht="12.75" hidden="1"/>
    <row r="40" spans="1:8" ht="12.75" hidden="1">
      <c r="A40" s="58"/>
      <c r="B40" s="58"/>
      <c r="C40" s="58"/>
      <c r="D40" s="58"/>
      <c r="E40" s="58"/>
      <c r="F40" s="58"/>
      <c r="G40" s="58"/>
      <c r="H40" s="58"/>
    </row>
    <row r="41" ht="12.75" hidden="1"/>
    <row r="42" spans="1:8" ht="12.75" hidden="1">
      <c r="A42" s="58"/>
      <c r="B42" s="58"/>
      <c r="C42" s="58"/>
      <c r="D42" s="58"/>
      <c r="E42" s="58"/>
      <c r="F42" s="58"/>
      <c r="G42" s="58"/>
      <c r="H42" s="58"/>
    </row>
    <row r="43" ht="12.75" hidden="1"/>
    <row r="44" spans="1:8" ht="12.75" hidden="1">
      <c r="A44" s="58"/>
      <c r="B44" s="58"/>
      <c r="C44" s="58"/>
      <c r="D44" s="58"/>
      <c r="E44" s="58"/>
      <c r="F44" s="58"/>
      <c r="G44" s="58"/>
      <c r="H44" s="58"/>
    </row>
    <row r="45" ht="12.75" hidden="1"/>
    <row r="46" spans="1:8" ht="12.75" hidden="1">
      <c r="A46" s="58"/>
      <c r="B46" s="58"/>
      <c r="C46" s="58"/>
      <c r="D46" s="58"/>
      <c r="E46" s="58"/>
      <c r="F46" s="58"/>
      <c r="G46" s="58"/>
      <c r="H46" s="58"/>
    </row>
    <row r="47" ht="12.75" hidden="1"/>
    <row r="48" spans="1:8" ht="12.75" hidden="1">
      <c r="A48" s="58"/>
      <c r="B48" s="58"/>
      <c r="C48" s="58"/>
      <c r="D48" s="58"/>
      <c r="E48" s="58"/>
      <c r="F48" s="58"/>
      <c r="G48" s="58"/>
      <c r="H48" s="58"/>
    </row>
    <row r="49" ht="12.75" hidden="1"/>
    <row r="50" spans="1:8" ht="12.75" hidden="1">
      <c r="A50" s="58"/>
      <c r="B50" s="58"/>
      <c r="C50" s="58"/>
      <c r="D50" s="58"/>
      <c r="E50" s="58"/>
      <c r="F50" s="58"/>
      <c r="G50" s="58"/>
      <c r="H50" s="58"/>
    </row>
    <row r="51" ht="12.75" hidden="1"/>
    <row r="52" spans="1:8" ht="12.75" hidden="1">
      <c r="A52" s="58"/>
      <c r="B52" s="58"/>
      <c r="C52" s="58"/>
      <c r="D52" s="58"/>
      <c r="E52" s="58"/>
      <c r="F52" s="58"/>
      <c r="G52" s="58"/>
      <c r="H52" s="58"/>
    </row>
    <row r="53" ht="12.75" hidden="1"/>
    <row r="54" spans="1:8" ht="12.75" hidden="1">
      <c r="A54" s="58"/>
      <c r="B54" s="58"/>
      <c r="C54" s="58"/>
      <c r="D54" s="58"/>
      <c r="E54" s="58"/>
      <c r="F54" s="58"/>
      <c r="G54" s="58"/>
      <c r="H54" s="58"/>
    </row>
    <row r="55" ht="12.75" hidden="1"/>
    <row r="56" spans="1:8" ht="12.75" hidden="1">
      <c r="A56" s="58"/>
      <c r="B56" s="58"/>
      <c r="C56" s="58"/>
      <c r="D56" s="58"/>
      <c r="E56" s="58"/>
      <c r="F56" s="58"/>
      <c r="G56" s="58"/>
      <c r="H56" s="58"/>
    </row>
    <row r="57" ht="12.75" hidden="1"/>
    <row r="58" spans="1:8" ht="12.75" hidden="1">
      <c r="A58" s="58"/>
      <c r="B58" s="58"/>
      <c r="C58" s="58"/>
      <c r="D58" s="58"/>
      <c r="E58" s="58"/>
      <c r="F58" s="58"/>
      <c r="G58" s="58"/>
      <c r="H58" s="58"/>
    </row>
    <row r="59" ht="12.75" hidden="1"/>
    <row r="60" spans="1:8" ht="12.75" hidden="1">
      <c r="A60" s="58"/>
      <c r="B60" s="58"/>
      <c r="C60" s="58"/>
      <c r="D60" s="58"/>
      <c r="E60" s="58"/>
      <c r="F60" s="58"/>
      <c r="G60" s="58"/>
      <c r="H60" s="58"/>
    </row>
    <row r="61" ht="12.75" hidden="1"/>
    <row r="62" spans="1:8" ht="12.75" hidden="1">
      <c r="A62" s="58"/>
      <c r="B62" s="58"/>
      <c r="C62" s="58"/>
      <c r="D62" s="58"/>
      <c r="E62" s="58"/>
      <c r="F62" s="58"/>
      <c r="G62" s="58"/>
      <c r="H62" s="58"/>
    </row>
    <row r="63" ht="12.75" hidden="1"/>
    <row r="64" spans="1:8" ht="12.75" hidden="1">
      <c r="A64" s="58"/>
      <c r="B64" s="58"/>
      <c r="C64" s="58"/>
      <c r="D64" s="58"/>
      <c r="E64" s="58"/>
      <c r="F64" s="58"/>
      <c r="G64" s="58"/>
      <c r="H64" s="58"/>
    </row>
    <row r="65" ht="12.75" hidden="1"/>
    <row r="66" spans="1:8" ht="12.75" hidden="1">
      <c r="A66" s="58"/>
      <c r="B66" s="58"/>
      <c r="C66" s="58"/>
      <c r="D66" s="58"/>
      <c r="E66" s="58"/>
      <c r="F66" s="58"/>
      <c r="G66" s="58"/>
      <c r="H66" s="58"/>
    </row>
    <row r="67" ht="12.75" hidden="1"/>
    <row r="68" spans="1:8" ht="12.75" hidden="1">
      <c r="A68" s="58"/>
      <c r="B68" s="58"/>
      <c r="C68" s="58"/>
      <c r="D68" s="58"/>
      <c r="E68" s="58"/>
      <c r="F68" s="58"/>
      <c r="G68" s="58"/>
      <c r="H68" s="58"/>
    </row>
    <row r="69" ht="12.75" hidden="1"/>
    <row r="70" spans="1:8" ht="12.75" hidden="1">
      <c r="A70" s="58"/>
      <c r="B70" s="58"/>
      <c r="C70" s="58"/>
      <c r="D70" s="58"/>
      <c r="E70" s="58"/>
      <c r="F70" s="58"/>
      <c r="G70" s="58"/>
      <c r="H70" s="58"/>
    </row>
    <row r="71" ht="12.75">
      <c r="H71" s="17"/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39" sqref="A39"/>
    </sheetView>
  </sheetViews>
  <sheetFormatPr defaultColWidth="9.140625" defaultRowHeight="12.75"/>
  <cols>
    <col min="1" max="1" width="51.140625" style="0" customWidth="1"/>
    <col min="4" max="4" width="10.57421875" style="0" bestFit="1" customWidth="1"/>
    <col min="5" max="5" width="12.28125" style="0" bestFit="1" customWidth="1"/>
    <col min="6" max="6" width="10.57421875" style="0" bestFit="1" customWidth="1"/>
    <col min="7" max="7" width="11.7109375" style="0" customWidth="1"/>
    <col min="8" max="8" width="11.8515625" style="0" customWidth="1"/>
  </cols>
  <sheetData>
    <row r="1" spans="1:6" ht="12.75">
      <c r="A1" t="s">
        <v>20</v>
      </c>
      <c r="F1" s="1" t="s">
        <v>0</v>
      </c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9" spans="1:8" ht="12.75">
      <c r="A9" s="65" t="s">
        <v>151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161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70</v>
      </c>
      <c r="B14" s="6">
        <v>0</v>
      </c>
    </row>
    <row r="15" spans="1:2" ht="12.75">
      <c r="A15" s="5" t="s">
        <v>92</v>
      </c>
      <c r="B15" s="6">
        <v>664928</v>
      </c>
    </row>
    <row r="16" spans="1:2" ht="12.75">
      <c r="A16" s="7" t="s">
        <v>5</v>
      </c>
      <c r="B16" s="6">
        <f>B15*10%</f>
        <v>66492.8</v>
      </c>
    </row>
    <row r="17" spans="1:2" ht="12.75">
      <c r="A17" s="8" t="s">
        <v>6</v>
      </c>
      <c r="B17" s="9">
        <f>(B14+B15-B16)*80%</f>
        <v>478748.16</v>
      </c>
    </row>
    <row r="18" spans="1:2" ht="12.75">
      <c r="A18" s="3" t="s">
        <v>7</v>
      </c>
      <c r="B18" s="6">
        <f>(B14+B15-B16)*20%</f>
        <v>119687.04</v>
      </c>
    </row>
    <row r="19" spans="1:2" ht="12.75">
      <c r="A19" s="3" t="s">
        <v>8</v>
      </c>
      <c r="B19" s="10">
        <v>3.81</v>
      </c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127</v>
      </c>
      <c r="E22" s="13" t="s">
        <v>106</v>
      </c>
      <c r="F22" s="12" t="s">
        <v>128</v>
      </c>
      <c r="G22" s="13" t="s">
        <v>108</v>
      </c>
      <c r="H22" s="67"/>
    </row>
    <row r="23" spans="1:8" ht="12.75">
      <c r="A23" s="32" t="s">
        <v>97</v>
      </c>
      <c r="B23" s="11" t="s">
        <v>29</v>
      </c>
      <c r="C23" s="12">
        <v>4</v>
      </c>
      <c r="D23" s="6">
        <v>20000</v>
      </c>
      <c r="E23" s="6"/>
      <c r="F23" s="12">
        <v>20000</v>
      </c>
      <c r="G23" s="6"/>
      <c r="H23" s="6">
        <f aca="true" t="shared" si="0" ref="H23:H30">SUM(D23:G23)</f>
        <v>40000</v>
      </c>
    </row>
    <row r="24" spans="1:8" ht="12.75" customHeight="1">
      <c r="A24" s="48" t="s">
        <v>162</v>
      </c>
      <c r="B24" s="11" t="s">
        <v>114</v>
      </c>
      <c r="C24" s="12">
        <v>4</v>
      </c>
      <c r="D24" s="6"/>
      <c r="E24" s="6">
        <v>60000</v>
      </c>
      <c r="F24" s="12"/>
      <c r="G24" s="6"/>
      <c r="H24" s="6">
        <f t="shared" si="0"/>
        <v>60000</v>
      </c>
    </row>
    <row r="25" spans="1:8" ht="25.5">
      <c r="A25" s="20" t="s">
        <v>178</v>
      </c>
      <c r="B25" s="11"/>
      <c r="C25" s="12"/>
      <c r="D25" s="6"/>
      <c r="E25" s="6">
        <v>50000</v>
      </c>
      <c r="F25" s="12"/>
      <c r="G25" s="6"/>
      <c r="H25" s="6">
        <f t="shared" si="0"/>
        <v>50000</v>
      </c>
    </row>
    <row r="26" spans="1:8" ht="12.75" customHeight="1">
      <c r="A26" s="3" t="s">
        <v>153</v>
      </c>
      <c r="B26" s="11"/>
      <c r="C26" s="12"/>
      <c r="D26" s="6">
        <v>10000</v>
      </c>
      <c r="E26" s="6"/>
      <c r="F26" s="12"/>
      <c r="G26" s="6"/>
      <c r="H26" s="6">
        <f t="shared" si="0"/>
        <v>10000</v>
      </c>
    </row>
    <row r="27" spans="1:8" ht="25.5">
      <c r="A27" s="20" t="s">
        <v>149</v>
      </c>
      <c r="B27" s="11" t="s">
        <v>32</v>
      </c>
      <c r="C27" s="12">
        <v>160</v>
      </c>
      <c r="D27" s="6"/>
      <c r="E27" s="6">
        <v>90000</v>
      </c>
      <c r="F27" s="12"/>
      <c r="G27" s="6"/>
      <c r="H27" s="6">
        <f t="shared" si="0"/>
        <v>90000</v>
      </c>
    </row>
    <row r="28" spans="1:8" ht="25.5">
      <c r="A28" s="20" t="s">
        <v>159</v>
      </c>
      <c r="B28" s="11" t="s">
        <v>32</v>
      </c>
      <c r="C28" s="12">
        <v>20</v>
      </c>
      <c r="D28" s="6"/>
      <c r="E28" s="6">
        <v>50000</v>
      </c>
      <c r="F28" s="12">
        <v>70000</v>
      </c>
      <c r="G28" s="6"/>
      <c r="H28" s="6">
        <f t="shared" si="0"/>
        <v>120000</v>
      </c>
    </row>
    <row r="29" spans="1:8" ht="12.75">
      <c r="A29" s="20" t="s">
        <v>148</v>
      </c>
      <c r="B29" s="11" t="s">
        <v>32</v>
      </c>
      <c r="C29" s="12">
        <v>80</v>
      </c>
      <c r="D29" s="6"/>
      <c r="E29" s="6">
        <v>40000</v>
      </c>
      <c r="F29" s="12"/>
      <c r="G29" s="6"/>
      <c r="H29" s="6">
        <f t="shared" si="0"/>
        <v>40000</v>
      </c>
    </row>
    <row r="30" spans="1:8" ht="25.5">
      <c r="A30" s="32" t="s">
        <v>175</v>
      </c>
      <c r="B30" s="21" t="s">
        <v>18</v>
      </c>
      <c r="C30" s="12">
        <v>50</v>
      </c>
      <c r="D30" s="6">
        <v>38748</v>
      </c>
      <c r="E30" s="6"/>
      <c r="F30" s="12">
        <v>30000</v>
      </c>
      <c r="G30" s="6"/>
      <c r="H30" s="6">
        <f t="shared" si="0"/>
        <v>68748</v>
      </c>
    </row>
    <row r="31" spans="1:8" ht="12.75">
      <c r="A31" s="14" t="s">
        <v>19</v>
      </c>
      <c r="B31" s="3"/>
      <c r="C31" s="3"/>
      <c r="D31" s="29">
        <f>SUM(D23:D30)</f>
        <v>68748</v>
      </c>
      <c r="E31" s="29">
        <f>SUM(E23:E30)</f>
        <v>290000</v>
      </c>
      <c r="F31" s="29">
        <f>SUM(F23:F30)</f>
        <v>120000</v>
      </c>
      <c r="G31" s="29">
        <f>SUM(G23:G30)</f>
        <v>0</v>
      </c>
      <c r="H31" s="9">
        <f>SUM(H23:H30)</f>
        <v>478748</v>
      </c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66" right="0.39" top="1" bottom="1" header="0.5" footer="0.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F17" sqref="F17"/>
    </sheetView>
  </sheetViews>
  <sheetFormatPr defaultColWidth="9.140625" defaultRowHeight="12.75"/>
  <cols>
    <col min="1" max="1" width="40.140625" style="0" customWidth="1"/>
    <col min="2" max="2" width="9.7109375" style="0" bestFit="1" customWidth="1"/>
    <col min="4" max="7" width="8.57421875" style="0" customWidth="1"/>
    <col min="8" max="8" width="10.14062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11" spans="1:8" ht="12.75">
      <c r="A11" s="65" t="s">
        <v>61</v>
      </c>
      <c r="B11" s="65"/>
      <c r="C11" s="65"/>
      <c r="D11" s="65"/>
      <c r="E11" s="65"/>
      <c r="F11" s="65"/>
      <c r="G11" s="65"/>
      <c r="H11" s="65"/>
    </row>
    <row r="12" spans="1:8" ht="12.75">
      <c r="A12" s="66" t="s">
        <v>3</v>
      </c>
      <c r="B12" s="66"/>
      <c r="C12" s="66"/>
      <c r="D12" s="66"/>
      <c r="E12" s="66"/>
      <c r="F12" s="66"/>
      <c r="G12" s="66"/>
      <c r="H12" s="66"/>
    </row>
    <row r="13" spans="1:8" ht="12.75">
      <c r="A13" s="66" t="s">
        <v>139</v>
      </c>
      <c r="B13" s="66"/>
      <c r="C13" s="66"/>
      <c r="D13" s="66"/>
      <c r="E13" s="66"/>
      <c r="F13" s="66"/>
      <c r="G13" s="66"/>
      <c r="H13" s="66"/>
    </row>
    <row r="15" spans="1:2" ht="38.25">
      <c r="A15" s="3"/>
      <c r="B15" s="4" t="s">
        <v>4</v>
      </c>
    </row>
    <row r="16" spans="1:2" ht="12.75">
      <c r="A16" s="5" t="s">
        <v>70</v>
      </c>
      <c r="B16" s="6">
        <v>-274781</v>
      </c>
    </row>
    <row r="17" spans="1:2" ht="12.75">
      <c r="A17" s="5" t="s">
        <v>68</v>
      </c>
      <c r="B17" s="6">
        <v>407361</v>
      </c>
    </row>
    <row r="18" spans="1:2" ht="12.75">
      <c r="A18" s="7" t="s">
        <v>5</v>
      </c>
      <c r="B18" s="6">
        <f>B17*10%</f>
        <v>40736.100000000006</v>
      </c>
    </row>
    <row r="19" spans="1:2" ht="12.75">
      <c r="A19" s="8" t="s">
        <v>6</v>
      </c>
      <c r="B19" s="9">
        <f>(B16+B17-B18)*80%</f>
        <v>73475.12</v>
      </c>
    </row>
    <row r="20" spans="1:2" ht="12.75">
      <c r="A20" s="3" t="s">
        <v>7</v>
      </c>
      <c r="B20" s="6">
        <f>(B16+B17-B18)*20%</f>
        <v>18368.78</v>
      </c>
    </row>
    <row r="21" spans="1:2" ht="12.75">
      <c r="A21" s="3" t="s">
        <v>8</v>
      </c>
      <c r="B21" s="10">
        <v>3.81</v>
      </c>
    </row>
    <row r="23" spans="1:8" ht="12.75">
      <c r="A23" s="67" t="s">
        <v>9</v>
      </c>
      <c r="B23" s="67" t="s">
        <v>10</v>
      </c>
      <c r="C23" s="67" t="s">
        <v>11</v>
      </c>
      <c r="D23" s="68" t="s">
        <v>12</v>
      </c>
      <c r="E23" s="68"/>
      <c r="F23" s="68"/>
      <c r="G23" s="68"/>
      <c r="H23" s="67" t="s">
        <v>13</v>
      </c>
    </row>
    <row r="24" spans="1:8" ht="12.75">
      <c r="A24" s="67"/>
      <c r="B24" s="67"/>
      <c r="C24" s="67"/>
      <c r="D24" s="12" t="s">
        <v>14</v>
      </c>
      <c r="E24" s="13" t="s">
        <v>15</v>
      </c>
      <c r="F24" s="13" t="s">
        <v>16</v>
      </c>
      <c r="G24" s="13" t="s">
        <v>17</v>
      </c>
      <c r="H24" s="67"/>
    </row>
    <row r="25" spans="1:8" ht="12.75">
      <c r="A25" s="32" t="s">
        <v>28</v>
      </c>
      <c r="B25" s="35" t="s">
        <v>29</v>
      </c>
      <c r="C25" s="40">
        <v>4</v>
      </c>
      <c r="D25" s="29"/>
      <c r="E25" s="51">
        <v>20000</v>
      </c>
      <c r="F25" s="51"/>
      <c r="G25" s="51"/>
      <c r="H25" s="29">
        <f>SUM(D25:G25)</f>
        <v>20000</v>
      </c>
    </row>
    <row r="26" spans="1:8" ht="25.5">
      <c r="A26" s="32" t="s">
        <v>77</v>
      </c>
      <c r="B26" s="34"/>
      <c r="C26" s="35"/>
      <c r="D26" s="29">
        <v>53475</v>
      </c>
      <c r="E26" s="29"/>
      <c r="F26" s="29"/>
      <c r="G26" s="29"/>
      <c r="H26" s="29">
        <f>SUM(D26:G26)</f>
        <v>53475</v>
      </c>
    </row>
    <row r="27" spans="1:8" ht="12.75">
      <c r="A27" s="14" t="s">
        <v>19</v>
      </c>
      <c r="B27" s="3"/>
      <c r="C27" s="3"/>
      <c r="D27" s="29">
        <f>SUM(D25:D26)</f>
        <v>53475</v>
      </c>
      <c r="E27" s="29">
        <f>SUM(E25:E26)</f>
        <v>20000</v>
      </c>
      <c r="F27" s="29">
        <f>SUM(F26:F26)</f>
        <v>0</v>
      </c>
      <c r="G27" s="29">
        <f>SUM(G26:G26)</f>
        <v>0</v>
      </c>
      <c r="H27" s="9">
        <f>SUM(H25:H26)</f>
        <v>73475</v>
      </c>
    </row>
    <row r="28" ht="12.75">
      <c r="H28" s="16">
        <f>B19-H27</f>
        <v>0.11999999999534339</v>
      </c>
    </row>
  </sheetData>
  <mergeCells count="8">
    <mergeCell ref="A11:H11"/>
    <mergeCell ref="A12:H12"/>
    <mergeCell ref="A13:H13"/>
    <mergeCell ref="A23:A24"/>
    <mergeCell ref="B23:B24"/>
    <mergeCell ref="C23:C24"/>
    <mergeCell ref="D23:G23"/>
    <mergeCell ref="H23:H2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4">
      <selection activeCell="E41" sqref="E41"/>
    </sheetView>
  </sheetViews>
  <sheetFormatPr defaultColWidth="9.140625" defaultRowHeight="12.75"/>
  <cols>
    <col min="1" max="1" width="35.8515625" style="0" customWidth="1"/>
    <col min="2" max="2" width="9.57421875" style="0" customWidth="1"/>
    <col min="3" max="3" width="8.140625" style="0" customWidth="1"/>
    <col min="4" max="4" width="10.7109375" style="0" bestFit="1" customWidth="1"/>
    <col min="5" max="8" width="8.42187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H5" s="2" t="s">
        <v>2</v>
      </c>
    </row>
    <row r="11" spans="1:8" ht="12.75">
      <c r="A11" s="65" t="s">
        <v>61</v>
      </c>
      <c r="B11" s="65"/>
      <c r="C11" s="65"/>
      <c r="D11" s="65"/>
      <c r="E11" s="65"/>
      <c r="F11" s="65"/>
      <c r="G11" s="65"/>
      <c r="H11" s="65"/>
    </row>
    <row r="12" spans="1:8" ht="12.75">
      <c r="A12" s="66" t="s">
        <v>3</v>
      </c>
      <c r="B12" s="66"/>
      <c r="C12" s="66"/>
      <c r="D12" s="66"/>
      <c r="E12" s="66"/>
      <c r="F12" s="66"/>
      <c r="G12" s="66"/>
      <c r="H12" s="66"/>
    </row>
    <row r="13" spans="1:8" ht="12.75">
      <c r="A13" s="66" t="s">
        <v>140</v>
      </c>
      <c r="B13" s="66"/>
      <c r="C13" s="66"/>
      <c r="D13" s="66"/>
      <c r="E13" s="66"/>
      <c r="F13" s="66"/>
      <c r="G13" s="66"/>
      <c r="H13" s="66"/>
    </row>
    <row r="15" spans="1:2" ht="38.25">
      <c r="A15" s="3"/>
      <c r="B15" s="4" t="s">
        <v>4</v>
      </c>
    </row>
    <row r="16" spans="1:4" ht="12.75">
      <c r="A16" s="5" t="s">
        <v>70</v>
      </c>
      <c r="B16" s="6">
        <v>-73554</v>
      </c>
      <c r="D16" s="63"/>
    </row>
    <row r="17" spans="1:2" ht="12.75">
      <c r="A17" s="5" t="s">
        <v>68</v>
      </c>
      <c r="B17" s="6">
        <v>174659</v>
      </c>
    </row>
    <row r="18" spans="1:2" ht="12.75">
      <c r="A18" s="7" t="s">
        <v>5</v>
      </c>
      <c r="B18" s="6">
        <f>B17*10%</f>
        <v>17465.9</v>
      </c>
    </row>
    <row r="19" spans="1:2" ht="12.75">
      <c r="A19" s="8" t="s">
        <v>6</v>
      </c>
      <c r="B19" s="9">
        <f>(B16+B17-B18)*80%</f>
        <v>66911.28000000001</v>
      </c>
    </row>
    <row r="20" spans="1:2" ht="12.75">
      <c r="A20" s="3" t="s">
        <v>7</v>
      </c>
      <c r="B20" s="6">
        <f>(B16+B17-B18)*20%</f>
        <v>16727.820000000003</v>
      </c>
    </row>
    <row r="21" spans="1:2" ht="12.75">
      <c r="A21" s="3" t="s">
        <v>8</v>
      </c>
      <c r="B21" s="10">
        <v>3.81</v>
      </c>
    </row>
    <row r="23" spans="1:8" ht="12.75">
      <c r="A23" s="67" t="s">
        <v>9</v>
      </c>
      <c r="B23" s="67" t="s">
        <v>10</v>
      </c>
      <c r="C23" s="67" t="s">
        <v>11</v>
      </c>
      <c r="D23" s="68" t="s">
        <v>12</v>
      </c>
      <c r="E23" s="68"/>
      <c r="F23" s="68"/>
      <c r="G23" s="68"/>
      <c r="H23" s="67" t="s">
        <v>13</v>
      </c>
    </row>
    <row r="24" spans="1:8" ht="12.75">
      <c r="A24" s="67"/>
      <c r="B24" s="67"/>
      <c r="C24" s="67"/>
      <c r="D24" s="12" t="s">
        <v>14</v>
      </c>
      <c r="E24" s="13" t="s">
        <v>15</v>
      </c>
      <c r="F24" s="13" t="s">
        <v>16</v>
      </c>
      <c r="G24" s="13" t="s">
        <v>17</v>
      </c>
      <c r="H24" s="67"/>
    </row>
    <row r="25" spans="1:8" ht="12.75">
      <c r="A25" s="19" t="s">
        <v>28</v>
      </c>
      <c r="B25" s="12" t="s">
        <v>29</v>
      </c>
      <c r="C25" s="12">
        <v>1</v>
      </c>
      <c r="D25" s="6"/>
      <c r="E25" s="6">
        <v>5000</v>
      </c>
      <c r="F25" s="13"/>
      <c r="G25" s="13"/>
      <c r="H25" s="6">
        <f>SUM(D25:G25)</f>
        <v>5000</v>
      </c>
    </row>
    <row r="26" spans="1:8" ht="12.75">
      <c r="A26" s="19" t="s">
        <v>141</v>
      </c>
      <c r="B26" s="11" t="s">
        <v>32</v>
      </c>
      <c r="C26" s="62">
        <v>2</v>
      </c>
      <c r="D26" s="12"/>
      <c r="E26" s="13">
        <v>10000</v>
      </c>
      <c r="F26" s="13"/>
      <c r="G26" s="13"/>
      <c r="H26" s="6">
        <f>SUM(D26:G26)</f>
        <v>10000</v>
      </c>
    </row>
    <row r="27" spans="1:8" ht="12.75">
      <c r="A27" s="19" t="s">
        <v>142</v>
      </c>
      <c r="B27" s="11"/>
      <c r="C27" s="62"/>
      <c r="D27" s="12"/>
      <c r="E27" s="13">
        <v>2200</v>
      </c>
      <c r="F27" s="13"/>
      <c r="G27" s="13"/>
      <c r="H27" s="6">
        <f>SUM(D27:G27)</f>
        <v>2200</v>
      </c>
    </row>
    <row r="28" spans="1:8" ht="12.75">
      <c r="A28" s="19" t="s">
        <v>143</v>
      </c>
      <c r="B28" s="11" t="s">
        <v>32</v>
      </c>
      <c r="C28" s="62">
        <v>2</v>
      </c>
      <c r="D28" s="12"/>
      <c r="E28" s="13"/>
      <c r="F28" s="13">
        <v>20000</v>
      </c>
      <c r="G28" s="13"/>
      <c r="H28" s="6">
        <f>SUM(D28:G28)</f>
        <v>20000</v>
      </c>
    </row>
    <row r="29" spans="1:8" ht="12.75">
      <c r="A29" s="19" t="s">
        <v>144</v>
      </c>
      <c r="B29" s="11" t="s">
        <v>32</v>
      </c>
      <c r="C29" s="62">
        <v>72</v>
      </c>
      <c r="D29" s="12"/>
      <c r="E29" s="13"/>
      <c r="F29" s="13"/>
      <c r="G29" s="13">
        <v>29711</v>
      </c>
      <c r="H29" s="6">
        <f>SUM(D29:G29)</f>
        <v>29711</v>
      </c>
    </row>
    <row r="30" spans="1:8" ht="12.75">
      <c r="A30" s="14" t="s">
        <v>19</v>
      </c>
      <c r="B30" s="3"/>
      <c r="C30" s="3"/>
      <c r="D30" s="29">
        <f>SUM(D25:D29)</f>
        <v>0</v>
      </c>
      <c r="E30" s="29">
        <f>SUM(E25:E29)</f>
        <v>17200</v>
      </c>
      <c r="F30" s="29">
        <f>SUM(F25:F29)</f>
        <v>20000</v>
      </c>
      <c r="G30" s="29">
        <f>SUM(G25:G29)</f>
        <v>29711</v>
      </c>
      <c r="H30" s="9">
        <f>SUM(H25:H29)</f>
        <v>66911</v>
      </c>
    </row>
    <row r="31" ht="12.75">
      <c r="H31" s="16">
        <f>B19-H30</f>
        <v>0.28000000001338776</v>
      </c>
    </row>
    <row r="32" ht="12.75">
      <c r="H32" s="17"/>
    </row>
  </sheetData>
  <mergeCells count="8">
    <mergeCell ref="A11:H11"/>
    <mergeCell ref="A12:H12"/>
    <mergeCell ref="A13:H13"/>
    <mergeCell ref="A23:A24"/>
    <mergeCell ref="B23:B24"/>
    <mergeCell ref="C23:C24"/>
    <mergeCell ref="D23:G23"/>
    <mergeCell ref="H23:H24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E43" sqref="E43"/>
    </sheetView>
  </sheetViews>
  <sheetFormatPr defaultColWidth="9.140625" defaultRowHeight="12.75"/>
  <cols>
    <col min="1" max="1" width="42.28125" style="0" customWidth="1"/>
    <col min="3" max="3" width="8.00390625" style="0" customWidth="1"/>
    <col min="4" max="4" width="9.28125" style="0" bestFit="1" customWidth="1"/>
    <col min="5" max="5" width="9.7109375" style="0" bestFit="1" customWidth="1"/>
    <col min="6" max="6" width="8.8515625" style="0" customWidth="1"/>
    <col min="7" max="7" width="8.8515625" style="0" bestFit="1" customWidth="1"/>
    <col min="8" max="8" width="9.28125" style="0" bestFit="1" customWidth="1"/>
    <col min="9" max="9" width="9.7109375" style="0" bestFit="1" customWidth="1"/>
    <col min="10" max="10" width="7.7109375" style="0" customWidth="1"/>
  </cols>
  <sheetData>
    <row r="1" spans="1:10" ht="12.75">
      <c r="A1" t="s">
        <v>20</v>
      </c>
      <c r="F1" s="1" t="s">
        <v>0</v>
      </c>
      <c r="I1" s="36"/>
      <c r="J1" s="36"/>
    </row>
    <row r="2" spans="8:10" ht="12.75">
      <c r="H2" s="2"/>
      <c r="I2" s="36"/>
      <c r="J2" s="36"/>
    </row>
    <row r="3" spans="1:10" ht="12.75">
      <c r="A3" s="18" t="s">
        <v>41</v>
      </c>
      <c r="F3" s="1" t="s">
        <v>1</v>
      </c>
      <c r="I3" s="36"/>
      <c r="J3" s="36"/>
    </row>
    <row r="4" spans="8:10" ht="12.75">
      <c r="H4" s="2"/>
      <c r="I4" s="36"/>
      <c r="J4" s="36"/>
    </row>
    <row r="5" spans="1:10" ht="12.75">
      <c r="A5" t="s">
        <v>42</v>
      </c>
      <c r="H5" s="2" t="s">
        <v>2</v>
      </c>
      <c r="I5" s="36"/>
      <c r="J5" s="36"/>
    </row>
    <row r="6" spans="9:10" ht="12.75">
      <c r="I6" s="36"/>
      <c r="J6" s="36"/>
    </row>
    <row r="7" spans="9:10" ht="12.75">
      <c r="I7" s="36"/>
      <c r="J7" s="36"/>
    </row>
    <row r="9" spans="1:8" ht="12.75">
      <c r="A9" s="65" t="s">
        <v>61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131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70</v>
      </c>
      <c r="B14" s="6">
        <v>-83595</v>
      </c>
    </row>
    <row r="15" spans="1:2" ht="12.75">
      <c r="A15" s="5" t="s">
        <v>68</v>
      </c>
      <c r="B15" s="6">
        <v>325289</v>
      </c>
    </row>
    <row r="16" spans="1:2" ht="12.75">
      <c r="A16" s="7" t="s">
        <v>5</v>
      </c>
      <c r="B16" s="6">
        <f>B15*10%</f>
        <v>32528.9</v>
      </c>
    </row>
    <row r="17" spans="1:2" ht="12.75">
      <c r="A17" s="8" t="s">
        <v>6</v>
      </c>
      <c r="B17" s="9">
        <f>(B14+B15-B16)*80%</f>
        <v>167332.08000000002</v>
      </c>
    </row>
    <row r="18" spans="1:2" ht="12.75">
      <c r="A18" s="3" t="s">
        <v>7</v>
      </c>
      <c r="B18" s="6">
        <f>(B14+B15-B16)*20%</f>
        <v>41833.020000000004</v>
      </c>
    </row>
    <row r="19" spans="1:2" ht="12.75">
      <c r="A19" s="3" t="s">
        <v>8</v>
      </c>
      <c r="B19" s="10">
        <v>3.81</v>
      </c>
    </row>
    <row r="21" spans="1:8" ht="18.75" customHeight="1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8.75" customHeight="1">
      <c r="A22" s="67"/>
      <c r="B22" s="67"/>
      <c r="C22" s="67"/>
      <c r="D22" s="12" t="s">
        <v>14</v>
      </c>
      <c r="E22" s="13" t="s">
        <v>15</v>
      </c>
      <c r="F22" s="13" t="s">
        <v>16</v>
      </c>
      <c r="G22" s="13" t="s">
        <v>17</v>
      </c>
      <c r="H22" s="67"/>
    </row>
    <row r="23" spans="1:8" ht="12.75">
      <c r="A23" s="19" t="s">
        <v>84</v>
      </c>
      <c r="B23" s="11" t="s">
        <v>24</v>
      </c>
      <c r="C23" s="12">
        <v>100</v>
      </c>
      <c r="D23" s="6"/>
      <c r="E23" s="6"/>
      <c r="F23" s="6">
        <v>50000</v>
      </c>
      <c r="G23" s="6"/>
      <c r="H23" s="6">
        <f>SUM(D23:G23)</f>
        <v>50000</v>
      </c>
    </row>
    <row r="24" spans="1:8" ht="12.75" customHeight="1">
      <c r="A24" s="20" t="s">
        <v>43</v>
      </c>
      <c r="B24" s="21" t="s">
        <v>21</v>
      </c>
      <c r="C24" s="12"/>
      <c r="D24" s="6"/>
      <c r="E24" s="6">
        <v>55000</v>
      </c>
      <c r="F24" s="6"/>
      <c r="G24" s="6"/>
      <c r="H24" s="6">
        <f>SUM(D24:G24)</f>
        <v>55000</v>
      </c>
    </row>
    <row r="25" spans="1:8" ht="12.75">
      <c r="A25" s="20" t="s">
        <v>76</v>
      </c>
      <c r="B25" s="21" t="s">
        <v>18</v>
      </c>
      <c r="C25" s="12">
        <v>40</v>
      </c>
      <c r="D25" s="6"/>
      <c r="E25" s="6">
        <v>20000</v>
      </c>
      <c r="F25" s="6"/>
      <c r="G25" s="6"/>
      <c r="H25" s="6">
        <f>SUM(D25:G25)</f>
        <v>20000</v>
      </c>
    </row>
    <row r="26" spans="1:8" ht="12.75">
      <c r="A26" s="20" t="s">
        <v>75</v>
      </c>
      <c r="B26" s="21" t="s">
        <v>56</v>
      </c>
      <c r="C26" s="12">
        <v>14</v>
      </c>
      <c r="D26" s="6"/>
      <c r="E26" s="6">
        <v>12632</v>
      </c>
      <c r="F26" s="6"/>
      <c r="G26" s="6"/>
      <c r="H26" s="6">
        <f>SUM(D26:G26)</f>
        <v>12632</v>
      </c>
    </row>
    <row r="27" spans="1:8" ht="12.75" customHeight="1">
      <c r="A27" s="20" t="s">
        <v>22</v>
      </c>
      <c r="B27" s="21" t="s">
        <v>21</v>
      </c>
      <c r="C27" s="12">
        <v>12</v>
      </c>
      <c r="D27" s="6"/>
      <c r="E27" s="6"/>
      <c r="F27" s="6"/>
      <c r="G27" s="6">
        <v>29700</v>
      </c>
      <c r="H27" s="6">
        <f>SUM(D27:G27)</f>
        <v>29700</v>
      </c>
    </row>
    <row r="28" spans="1:8" ht="12.75">
      <c r="A28" s="14" t="s">
        <v>19</v>
      </c>
      <c r="B28" s="3"/>
      <c r="C28" s="3"/>
      <c r="D28" s="29">
        <f>SUM(D23:D27)</f>
        <v>0</v>
      </c>
      <c r="E28" s="29">
        <f>SUM(E23:E27)</f>
        <v>87632</v>
      </c>
      <c r="F28" s="29">
        <f>SUM(F23:F27)</f>
        <v>50000</v>
      </c>
      <c r="G28" s="29">
        <f>SUM(G23:G27)</f>
        <v>29700</v>
      </c>
      <c r="H28" s="9">
        <f>SUM(H23:H27)</f>
        <v>167332</v>
      </c>
    </row>
    <row r="29" ht="12.75">
      <c r="H29" s="16">
        <f>B17-H28</f>
        <v>0.08000000001629815</v>
      </c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75" right="0.29" top="0.83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6">
      <selection activeCell="B43" sqref="B43"/>
    </sheetView>
  </sheetViews>
  <sheetFormatPr defaultColWidth="9.140625" defaultRowHeight="12.75"/>
  <cols>
    <col min="1" max="1" width="50.7109375" style="0" customWidth="1"/>
    <col min="4" max="4" width="10.57421875" style="0" bestFit="1" customWidth="1"/>
    <col min="5" max="5" width="12.28125" style="0" bestFit="1" customWidth="1"/>
    <col min="6" max="6" width="10.57421875" style="0" bestFit="1" customWidth="1"/>
    <col min="7" max="7" width="12.28125" style="0" bestFit="1" customWidth="1"/>
    <col min="8" max="8" width="11.8515625" style="0" customWidth="1"/>
  </cols>
  <sheetData>
    <row r="1" spans="1:6" ht="12.75">
      <c r="A1" t="s">
        <v>20</v>
      </c>
      <c r="F1" s="1" t="s">
        <v>0</v>
      </c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9" spans="1:8" ht="12.75">
      <c r="A9" s="65" t="s">
        <v>151</v>
      </c>
      <c r="B9" s="65"/>
      <c r="C9" s="65"/>
      <c r="D9" s="65"/>
      <c r="E9" s="65"/>
      <c r="F9" s="65"/>
      <c r="G9" s="65"/>
      <c r="H9" s="65"/>
    </row>
    <row r="10" spans="1:8" ht="12.75">
      <c r="A10" s="66" t="s">
        <v>3</v>
      </c>
      <c r="B10" s="66"/>
      <c r="C10" s="66"/>
      <c r="D10" s="66"/>
      <c r="E10" s="66"/>
      <c r="F10" s="66"/>
      <c r="G10" s="66"/>
      <c r="H10" s="66"/>
    </row>
    <row r="11" spans="1:8" ht="12.75">
      <c r="A11" s="66" t="s">
        <v>154</v>
      </c>
      <c r="B11" s="66"/>
      <c r="C11" s="66"/>
      <c r="D11" s="66"/>
      <c r="E11" s="66"/>
      <c r="F11" s="66"/>
      <c r="G11" s="66"/>
      <c r="H11" s="66"/>
    </row>
    <row r="13" spans="1:2" ht="38.25">
      <c r="A13" s="3"/>
      <c r="B13" s="4" t="s">
        <v>4</v>
      </c>
    </row>
    <row r="14" spans="1:2" ht="12.75">
      <c r="A14" s="5" t="s">
        <v>70</v>
      </c>
      <c r="B14" s="6">
        <v>0</v>
      </c>
    </row>
    <row r="15" spans="1:2" ht="12.75">
      <c r="A15" s="5" t="s">
        <v>92</v>
      </c>
      <c r="B15" s="6">
        <v>742808</v>
      </c>
    </row>
    <row r="16" spans="1:2" ht="12.75">
      <c r="A16" s="7" t="s">
        <v>5</v>
      </c>
      <c r="B16" s="6">
        <f>B15*10%</f>
        <v>74280.8</v>
      </c>
    </row>
    <row r="17" spans="1:2" ht="12.75">
      <c r="A17" s="8" t="s">
        <v>6</v>
      </c>
      <c r="B17" s="9">
        <f>(B14+B15-B16)*80%</f>
        <v>534821.76</v>
      </c>
    </row>
    <row r="18" spans="1:2" ht="12.75">
      <c r="A18" s="3" t="s">
        <v>7</v>
      </c>
      <c r="B18" s="6">
        <f>(B14+B15-B16)*20%</f>
        <v>133705.44</v>
      </c>
    </row>
    <row r="19" spans="1:2" ht="12.75">
      <c r="A19" s="3" t="s">
        <v>8</v>
      </c>
      <c r="B19" s="10">
        <v>3.81</v>
      </c>
    </row>
    <row r="21" spans="1:8" ht="12.75">
      <c r="A21" s="67" t="s">
        <v>9</v>
      </c>
      <c r="B21" s="67" t="s">
        <v>10</v>
      </c>
      <c r="C21" s="67" t="s">
        <v>11</v>
      </c>
      <c r="D21" s="68" t="s">
        <v>12</v>
      </c>
      <c r="E21" s="68"/>
      <c r="F21" s="68"/>
      <c r="G21" s="68"/>
      <c r="H21" s="67" t="s">
        <v>13</v>
      </c>
    </row>
    <row r="22" spans="1:8" ht="12.75">
      <c r="A22" s="67"/>
      <c r="B22" s="67"/>
      <c r="C22" s="67"/>
      <c r="D22" s="12" t="s">
        <v>127</v>
      </c>
      <c r="E22" s="13" t="s">
        <v>106</v>
      </c>
      <c r="F22" s="12" t="s">
        <v>128</v>
      </c>
      <c r="G22" s="13" t="s">
        <v>108</v>
      </c>
      <c r="H22" s="67"/>
    </row>
    <row r="23" spans="1:8" ht="12.75">
      <c r="A23" s="32" t="s">
        <v>97</v>
      </c>
      <c r="B23" s="11"/>
      <c r="C23" s="12"/>
      <c r="D23" s="6">
        <v>15000</v>
      </c>
      <c r="E23" s="6"/>
      <c r="F23" s="12">
        <v>15000</v>
      </c>
      <c r="G23" s="6"/>
      <c r="H23" s="6">
        <f aca="true" t="shared" si="0" ref="H23:H32">SUM(D23:G23)</f>
        <v>30000</v>
      </c>
    </row>
    <row r="24" spans="1:8" ht="25.5">
      <c r="A24" s="20" t="s">
        <v>149</v>
      </c>
      <c r="B24" s="11" t="s">
        <v>32</v>
      </c>
      <c r="C24" s="12">
        <v>160</v>
      </c>
      <c r="D24" s="6"/>
      <c r="E24" s="6">
        <v>90000</v>
      </c>
      <c r="F24" s="12"/>
      <c r="G24" s="6"/>
      <c r="H24" s="6">
        <f t="shared" si="0"/>
        <v>90000</v>
      </c>
    </row>
    <row r="25" spans="1:8" ht="25.5">
      <c r="A25" s="20" t="s">
        <v>159</v>
      </c>
      <c r="B25" s="11" t="s">
        <v>32</v>
      </c>
      <c r="C25" s="12">
        <v>20</v>
      </c>
      <c r="D25" s="6"/>
      <c r="E25" s="6">
        <v>50000</v>
      </c>
      <c r="F25" s="12">
        <v>70000</v>
      </c>
      <c r="G25" s="6"/>
      <c r="H25" s="6">
        <f t="shared" si="0"/>
        <v>120000</v>
      </c>
    </row>
    <row r="26" spans="1:8" ht="12.75" customHeight="1">
      <c r="A26" s="3" t="s">
        <v>155</v>
      </c>
      <c r="B26" s="11"/>
      <c r="C26" s="12"/>
      <c r="D26" s="6"/>
      <c r="E26" s="6">
        <v>70000</v>
      </c>
      <c r="F26" s="12"/>
      <c r="G26" s="6"/>
      <c r="H26" s="6">
        <f t="shared" si="0"/>
        <v>70000</v>
      </c>
    </row>
    <row r="27" spans="1:8" ht="12.75" customHeight="1">
      <c r="A27" s="20" t="s">
        <v>177</v>
      </c>
      <c r="B27" s="11"/>
      <c r="C27" s="12"/>
      <c r="D27" s="6"/>
      <c r="E27" s="6">
        <v>30000</v>
      </c>
      <c r="F27" s="12"/>
      <c r="G27" s="6"/>
      <c r="H27" s="6">
        <f t="shared" si="0"/>
        <v>30000</v>
      </c>
    </row>
    <row r="28" spans="1:8" ht="12.75" customHeight="1">
      <c r="A28" s="20" t="s">
        <v>148</v>
      </c>
      <c r="B28" s="11" t="s">
        <v>32</v>
      </c>
      <c r="C28" s="12">
        <v>80</v>
      </c>
      <c r="D28" s="6"/>
      <c r="E28" s="6">
        <v>40000</v>
      </c>
      <c r="F28" s="12"/>
      <c r="G28" s="6"/>
      <c r="H28" s="6">
        <f t="shared" si="0"/>
        <v>40000</v>
      </c>
    </row>
    <row r="29" spans="1:8" ht="25.5">
      <c r="A29" s="32" t="s">
        <v>158</v>
      </c>
      <c r="B29" s="21" t="s">
        <v>18</v>
      </c>
      <c r="C29" s="12">
        <v>50</v>
      </c>
      <c r="D29" s="6">
        <v>30000</v>
      </c>
      <c r="E29" s="6"/>
      <c r="F29" s="12">
        <v>30000</v>
      </c>
      <c r="G29" s="6"/>
      <c r="H29" s="6">
        <f t="shared" si="0"/>
        <v>60000</v>
      </c>
    </row>
    <row r="30" spans="1:8" ht="12.75">
      <c r="A30" s="20" t="s">
        <v>22</v>
      </c>
      <c r="B30" s="21" t="s">
        <v>32</v>
      </c>
      <c r="C30" s="12">
        <v>5</v>
      </c>
      <c r="D30" s="6"/>
      <c r="E30" s="6">
        <v>12500</v>
      </c>
      <c r="F30" s="12"/>
      <c r="G30" s="6">
        <v>2322</v>
      </c>
      <c r="H30" s="6">
        <f t="shared" si="0"/>
        <v>14822</v>
      </c>
    </row>
    <row r="31" spans="1:8" ht="12.75">
      <c r="A31" s="48" t="s">
        <v>55</v>
      </c>
      <c r="B31" s="11" t="s">
        <v>32</v>
      </c>
      <c r="C31" s="12">
        <v>4</v>
      </c>
      <c r="D31" s="6"/>
      <c r="E31" s="6">
        <v>40000</v>
      </c>
      <c r="F31" s="6"/>
      <c r="G31" s="6"/>
      <c r="H31" s="6">
        <f t="shared" si="0"/>
        <v>40000</v>
      </c>
    </row>
    <row r="32" spans="1:8" ht="12.75">
      <c r="A32" s="3" t="s">
        <v>160</v>
      </c>
      <c r="B32" s="11"/>
      <c r="C32" s="12"/>
      <c r="D32" s="6"/>
      <c r="E32" s="6"/>
      <c r="F32" s="6">
        <v>30000</v>
      </c>
      <c r="G32" s="6"/>
      <c r="H32" s="6">
        <f t="shared" si="0"/>
        <v>30000</v>
      </c>
    </row>
    <row r="33" spans="1:8" ht="12.75">
      <c r="A33" s="3" t="s">
        <v>200</v>
      </c>
      <c r="B33" s="11"/>
      <c r="C33" s="12"/>
      <c r="D33" s="6"/>
      <c r="E33" s="6">
        <v>5000</v>
      </c>
      <c r="F33" s="6">
        <v>5000</v>
      </c>
      <c r="G33" s="6"/>
      <c r="H33" s="6">
        <f>SUM(D33:G33)</f>
        <v>10000</v>
      </c>
    </row>
    <row r="34" spans="1:8" ht="12.75">
      <c r="A34" s="14" t="s">
        <v>19</v>
      </c>
      <c r="B34" s="3"/>
      <c r="C34" s="3"/>
      <c r="D34" s="29">
        <f>SUM(D23:D33)</f>
        <v>45000</v>
      </c>
      <c r="E34" s="29">
        <f>SUM(E23:E33)</f>
        <v>337500</v>
      </c>
      <c r="F34" s="29">
        <f>SUM(F23:F33)</f>
        <v>150000</v>
      </c>
      <c r="G34" s="29">
        <f>SUM(G23:G33)</f>
        <v>2322</v>
      </c>
      <c r="H34" s="9">
        <f>SUM(H23:H33)</f>
        <v>534822</v>
      </c>
    </row>
  </sheetData>
  <mergeCells count="8">
    <mergeCell ref="A9:H9"/>
    <mergeCell ref="A10:H10"/>
    <mergeCell ref="A11:H11"/>
    <mergeCell ref="A21:A22"/>
    <mergeCell ref="B21:B22"/>
    <mergeCell ref="C21:C22"/>
    <mergeCell ref="D21:G21"/>
    <mergeCell ref="H21:H22"/>
  </mergeCells>
  <printOptions/>
  <pageMargins left="0.75" right="0.27" top="1" bottom="1" header="0.5" footer="0.5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G40" sqref="G40"/>
    </sheetView>
  </sheetViews>
  <sheetFormatPr defaultColWidth="9.140625" defaultRowHeight="12.75"/>
  <cols>
    <col min="1" max="1" width="40.00390625" style="0" customWidth="1"/>
    <col min="4" max="4" width="6.7109375" style="0" customWidth="1"/>
    <col min="5" max="5" width="10.57421875" style="0" bestFit="1" customWidth="1"/>
    <col min="6" max="6" width="11.28125" style="0" customWidth="1"/>
    <col min="7" max="7" width="8.00390625" style="0" customWidth="1"/>
  </cols>
  <sheetData>
    <row r="1" spans="1:6" ht="12.75">
      <c r="A1" t="s">
        <v>20</v>
      </c>
      <c r="F1" s="1" t="s">
        <v>0</v>
      </c>
    </row>
    <row r="2" ht="12.75">
      <c r="H2" s="2"/>
    </row>
    <row r="3" spans="1:6" ht="12.75">
      <c r="A3" s="18" t="s">
        <v>41</v>
      </c>
      <c r="F3" s="1" t="s">
        <v>1</v>
      </c>
    </row>
    <row r="4" ht="12.75">
      <c r="H4" s="2"/>
    </row>
    <row r="5" spans="1:8" ht="12.75">
      <c r="A5" t="s">
        <v>42</v>
      </c>
      <c r="F5" t="s">
        <v>2</v>
      </c>
      <c r="H5" s="2"/>
    </row>
    <row r="11" spans="1:8" ht="12.75">
      <c r="A11" s="65" t="s">
        <v>61</v>
      </c>
      <c r="B11" s="65"/>
      <c r="C11" s="65"/>
      <c r="D11" s="65"/>
      <c r="E11" s="65"/>
      <c r="F11" s="65"/>
      <c r="G11" s="65"/>
      <c r="H11" s="65"/>
    </row>
    <row r="12" spans="1:8" ht="12.75">
      <c r="A12" s="66" t="s">
        <v>3</v>
      </c>
      <c r="B12" s="66"/>
      <c r="C12" s="66"/>
      <c r="D12" s="66"/>
      <c r="E12" s="66"/>
      <c r="F12" s="66"/>
      <c r="G12" s="66"/>
      <c r="H12" s="66"/>
    </row>
    <row r="13" spans="1:8" ht="12.75">
      <c r="A13" s="66" t="s">
        <v>47</v>
      </c>
      <c r="B13" s="66"/>
      <c r="C13" s="66"/>
      <c r="D13" s="66"/>
      <c r="E13" s="66"/>
      <c r="F13" s="66"/>
      <c r="G13" s="66"/>
      <c r="H13" s="66"/>
    </row>
    <row r="15" spans="1:2" ht="38.25">
      <c r="A15" s="3"/>
      <c r="B15" s="4" t="s">
        <v>4</v>
      </c>
    </row>
    <row r="16" spans="1:2" ht="12.75">
      <c r="A16" s="5" t="s">
        <v>72</v>
      </c>
      <c r="B16" s="6">
        <v>-26098</v>
      </c>
    </row>
    <row r="17" spans="1:2" ht="12.75">
      <c r="A17" s="5" t="s">
        <v>68</v>
      </c>
      <c r="B17" s="6">
        <v>108048</v>
      </c>
    </row>
    <row r="18" spans="1:2" ht="12.75">
      <c r="A18" s="5" t="s">
        <v>5</v>
      </c>
      <c r="B18" s="6">
        <f>B17*10%</f>
        <v>10804.800000000001</v>
      </c>
    </row>
    <row r="19" spans="1:2" ht="12.75">
      <c r="A19" s="8" t="s">
        <v>6</v>
      </c>
      <c r="B19" s="9">
        <f>(B16+B17-B18)*85%</f>
        <v>60473.42</v>
      </c>
    </row>
    <row r="20" spans="1:2" ht="12.75">
      <c r="A20" s="3" t="s">
        <v>50</v>
      </c>
      <c r="B20" s="6">
        <f>(B16+B17-B18)*15%</f>
        <v>10671.779999999999</v>
      </c>
    </row>
    <row r="21" spans="1:2" ht="12.75">
      <c r="A21" s="3" t="s">
        <v>8</v>
      </c>
      <c r="B21" s="10">
        <v>2.5</v>
      </c>
    </row>
    <row r="23" spans="1:8" ht="12.75">
      <c r="A23" s="67" t="s">
        <v>9</v>
      </c>
      <c r="B23" s="67" t="s">
        <v>10</v>
      </c>
      <c r="C23" s="67" t="s">
        <v>11</v>
      </c>
      <c r="D23" s="68" t="s">
        <v>12</v>
      </c>
      <c r="E23" s="68"/>
      <c r="F23" s="68"/>
      <c r="G23" s="68"/>
      <c r="H23" s="67" t="s">
        <v>13</v>
      </c>
    </row>
    <row r="24" spans="1:8" ht="12.75">
      <c r="A24" s="67"/>
      <c r="B24" s="67"/>
      <c r="C24" s="67"/>
      <c r="D24" s="12" t="s">
        <v>14</v>
      </c>
      <c r="E24" s="13" t="s">
        <v>15</v>
      </c>
      <c r="F24" s="13" t="s">
        <v>16</v>
      </c>
      <c r="G24" s="13" t="s">
        <v>17</v>
      </c>
      <c r="H24" s="67"/>
    </row>
    <row r="25" spans="1:8" ht="12.75">
      <c r="A25" s="19" t="s">
        <v>28</v>
      </c>
      <c r="B25" s="12" t="s">
        <v>29</v>
      </c>
      <c r="C25" s="12">
        <v>1</v>
      </c>
      <c r="D25" s="22"/>
      <c r="E25" s="12">
        <v>8073</v>
      </c>
      <c r="F25" s="22"/>
      <c r="G25" s="12"/>
      <c r="H25" s="6">
        <f>SUM(D25:G25)</f>
        <v>8073</v>
      </c>
    </row>
    <row r="26" spans="1:8" ht="12.75">
      <c r="A26" s="19" t="s">
        <v>48</v>
      </c>
      <c r="B26" s="11" t="s">
        <v>21</v>
      </c>
      <c r="C26" s="12">
        <v>1</v>
      </c>
      <c r="D26" s="12"/>
      <c r="E26" s="13">
        <v>1400</v>
      </c>
      <c r="F26" s="3"/>
      <c r="G26" s="13"/>
      <c r="H26" s="6">
        <f>SUM(D26:G26)</f>
        <v>1400</v>
      </c>
    </row>
    <row r="27" spans="1:8" ht="12.75">
      <c r="A27" s="30" t="s">
        <v>82</v>
      </c>
      <c r="B27" s="11"/>
      <c r="C27" s="12"/>
      <c r="D27" s="22"/>
      <c r="F27" s="22">
        <v>3000</v>
      </c>
      <c r="G27" s="22"/>
      <c r="H27" s="6">
        <f>SUM(D27:G27)</f>
        <v>3000</v>
      </c>
    </row>
    <row r="28" spans="1:8" ht="12.75">
      <c r="A28" s="19" t="s">
        <v>49</v>
      </c>
      <c r="B28" s="12"/>
      <c r="C28" s="12"/>
      <c r="E28" s="22">
        <v>12000</v>
      </c>
      <c r="F28" s="12"/>
      <c r="G28" s="22"/>
      <c r="H28" s="6">
        <f>SUM(E28:G28)</f>
        <v>12000</v>
      </c>
    </row>
    <row r="29" spans="1:8" ht="25.5">
      <c r="A29" s="56" t="s">
        <v>91</v>
      </c>
      <c r="B29" s="12" t="s">
        <v>46</v>
      </c>
      <c r="C29" s="12">
        <v>1</v>
      </c>
      <c r="D29" s="22"/>
      <c r="E29" s="12"/>
      <c r="F29" s="22"/>
      <c r="G29" s="12">
        <v>36000</v>
      </c>
      <c r="H29" s="6">
        <f>SUM(D29:G29)</f>
        <v>36000</v>
      </c>
    </row>
    <row r="30" spans="1:8" ht="12.75">
      <c r="A30" s="28" t="s">
        <v>19</v>
      </c>
      <c r="B30" s="28"/>
      <c r="C30" s="28"/>
      <c r="D30" s="29">
        <f>SUM(D25:D28)</f>
        <v>0</v>
      </c>
      <c r="E30" s="29">
        <f>SUM(E25:E28)</f>
        <v>21473</v>
      </c>
      <c r="F30" s="29">
        <f>SUM(F25:F28)</f>
        <v>3000</v>
      </c>
      <c r="G30" s="29">
        <f>SUM(G25:G29)</f>
        <v>36000</v>
      </c>
      <c r="H30" s="9">
        <f>SUM(H25:H29)</f>
        <v>60473</v>
      </c>
    </row>
    <row r="31" ht="12.75">
      <c r="H31" s="16">
        <f>B19-H30</f>
        <v>0.41999999999825377</v>
      </c>
    </row>
  </sheetData>
  <mergeCells count="8">
    <mergeCell ref="A11:H11"/>
    <mergeCell ref="A12:H12"/>
    <mergeCell ref="A13:H13"/>
    <mergeCell ref="A23:A24"/>
    <mergeCell ref="B23:B24"/>
    <mergeCell ref="C23:C24"/>
    <mergeCell ref="D23:G23"/>
    <mergeCell ref="H23:H24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2010-11-15T06:39:39Z</cp:lastPrinted>
  <dcterms:created xsi:type="dcterms:W3CDTF">1996-10-08T23:32:33Z</dcterms:created>
  <dcterms:modified xsi:type="dcterms:W3CDTF">2010-12-07T05:46:35Z</dcterms:modified>
  <cp:category/>
  <cp:version/>
  <cp:contentType/>
  <cp:contentStatus/>
</cp:coreProperties>
</file>