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<sst xmlns="http://schemas.openxmlformats.org/spreadsheetml/2006/main" count="96" uniqueCount="81">
  <si>
    <t>Утверждена общим собранием членов ТСЖ "Банкир"</t>
  </si>
  <si>
    <t>Общая площадь</t>
  </si>
  <si>
    <t>Товарищество собственников жилья "Банкир"</t>
  </si>
  <si>
    <t>ПЛАН</t>
  </si>
  <si>
    <t>В РУБЛЯХ</t>
  </si>
  <si>
    <t>месяц</t>
  </si>
  <si>
    <t>год</t>
  </si>
  <si>
    <t>1.</t>
  </si>
  <si>
    <t>Планируемое поступление обязательных платежей собственников помещений</t>
  </si>
  <si>
    <r>
      <t xml:space="preserve">1. ДОХОД                                                                                                                    </t>
    </r>
    <r>
      <rPr>
        <sz val="8"/>
        <rFont val="Arial Cyr"/>
        <family val="0"/>
      </rPr>
      <t>на управление и содержание общего имущества многокварного дома</t>
    </r>
  </si>
  <si>
    <t>2.</t>
  </si>
  <si>
    <t>Планируемые доходы от хозяйственной деятельности</t>
  </si>
  <si>
    <t>3.</t>
  </si>
  <si>
    <t>ИТОГО</t>
  </si>
  <si>
    <t>ПП 1. Расходы на управление многоквартирным домом</t>
  </si>
  <si>
    <t>РАСХОДЫ</t>
  </si>
  <si>
    <t>1.1.</t>
  </si>
  <si>
    <t>Оплата труда по гражданско-правовым договорам</t>
  </si>
  <si>
    <t>1.2.</t>
  </si>
  <si>
    <t>1.3.</t>
  </si>
  <si>
    <t>1.4.</t>
  </si>
  <si>
    <t>1.5.</t>
  </si>
  <si>
    <t>Работа с неплательщиками ЖКУ (предъявление исков, представительство в судах, госпошлина)</t>
  </si>
  <si>
    <t>1.6.</t>
  </si>
  <si>
    <t>Услуги банка</t>
  </si>
  <si>
    <t>ПП 2. Расходы на содержание, обслуживание и ремонт жилищного фонда многоквартирного дома</t>
  </si>
  <si>
    <t>2.1.</t>
  </si>
  <si>
    <t>Материально-технич обеспечение (хоз.товары, материалы, инструмент,оборудование для рабочего, дворника, технички)</t>
  </si>
  <si>
    <t>2.2.</t>
  </si>
  <si>
    <t>2.3.</t>
  </si>
  <si>
    <t>2.4.</t>
  </si>
  <si>
    <t>2.5.</t>
  </si>
  <si>
    <t>2.6.</t>
  </si>
  <si>
    <t>Благоустройство территории (озеленение, грунт, изготовление клумб, кашпо, рассада, зарплата по договору, новогодние мероприятия)</t>
  </si>
  <si>
    <t>Техническое обслуживание лифта (ООО "ТЛК")</t>
  </si>
  <si>
    <t>ПП1 + ПП2 ВСЕГО</t>
  </si>
  <si>
    <t>ПП 3. Текущий ремонт</t>
  </si>
  <si>
    <t>3.1.</t>
  </si>
  <si>
    <t>ПП 4. Прочие расходы</t>
  </si>
  <si>
    <t>4.1.</t>
  </si>
  <si>
    <t>4.2.</t>
  </si>
  <si>
    <t>4.3.</t>
  </si>
  <si>
    <t>ИТОГО расходы ПП1 + ПП2 + ПП3 + ПП4</t>
  </si>
  <si>
    <t>Правление ТСЖ</t>
  </si>
  <si>
    <t>Механизированная уборка снега (ООО "Сибирский город")</t>
  </si>
  <si>
    <t>Оплата услуг паспортного стола (ООО "УК"Прогресс")</t>
  </si>
  <si>
    <t>Обслуживание теплоузла (ООО "УК"Прогресс)</t>
  </si>
  <si>
    <t>Тариф</t>
  </si>
  <si>
    <t>Итого тариф:</t>
  </si>
  <si>
    <t>ФАКТ</t>
  </si>
  <si>
    <t>Тех.обслуживание общего домофона (СЦ "Визит")</t>
  </si>
  <si>
    <t>Обслуживание автоматического привода (СЦ "Визит")</t>
  </si>
  <si>
    <t>12 м-ев</t>
  </si>
  <si>
    <t>4.</t>
  </si>
  <si>
    <t>Возврат дебиторской задолженности и авансовых платежей</t>
  </si>
  <si>
    <t>ИТОГО: Доходы  - расходы</t>
  </si>
  <si>
    <t>Обязательные платежи по заработной плате (ПФР+ФСС-20,2%)</t>
  </si>
  <si>
    <t>Оплата труда по трудовому договору (с отпускными)</t>
  </si>
  <si>
    <t>4.4.</t>
  </si>
  <si>
    <t>Предполагаемая дебиторская задолженность</t>
  </si>
  <si>
    <t>4.5.</t>
  </si>
  <si>
    <t>Организационно-эксплуатационные расходы (канцелярия, подписка, почтовые, телефонные, транспортные расходы, картриджи, обслуживание программы, орг.техники)</t>
  </si>
  <si>
    <t>Ремонт МОП, лестничные пролеты</t>
  </si>
  <si>
    <t>остаток средств на 01.01.2017    149925,96 руб.</t>
  </si>
  <si>
    <t>Приобретение шкафа для документов</t>
  </si>
  <si>
    <t>ПРЕДПОЛАГАЕМЫЙ ОСТАТОК НА 01.01.2018г</t>
  </si>
  <si>
    <t>Непредвиденные расходы (+40000)</t>
  </si>
  <si>
    <t>4280,90м2</t>
  </si>
  <si>
    <t>2.7.</t>
  </si>
  <si>
    <t>Вывоз ТБО</t>
  </si>
  <si>
    <t>Планируемое поступление средств от ИКА, НТС, Вымпелком, Ростелеком</t>
  </si>
  <si>
    <t>2.8.</t>
  </si>
  <si>
    <t>Чистка боллера МКД, канализации, водостоков</t>
  </si>
  <si>
    <t>Расходы по ГИС ЖКХ, налог на УСН</t>
  </si>
  <si>
    <t>4.6.</t>
  </si>
  <si>
    <t>4.7.</t>
  </si>
  <si>
    <t>ОДН за МОП электроэнергии (0,64 руб/м2)</t>
  </si>
  <si>
    <t>смета доходов и расходов ТСЖ на 2017 год</t>
  </si>
  <si>
    <t>Разница</t>
  </si>
  <si>
    <t>Обслуживание прибора учета тепла (ООО "УК"Прогресс",  ООО "ТерхноТерм"</t>
  </si>
  <si>
    <t>ИСПОЛНЕНИЕ СМЕТЫ  ДОХОДОВ И РАСХОДОВ ЗА 2017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</si>
</sst>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2" fontId="3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PageLayoutView="0" workbookViewId="0" topLeftCell="A47">
      <selection activeCell="C5" sqref="C5"/>
    </sheetView>
  </sheetViews>
  <sheetFormatPr defaultColWidth="9.00390625" defaultRowHeight="12.75"/>
  <cols>
    <col min="1" max="1" width="5.25390625" style="1" customWidth="1"/>
    <col min="2" max="5" width="9.125" style="1" customWidth="1"/>
    <col min="6" max="6" width="22.00390625" style="1" customWidth="1"/>
    <col min="7" max="7" width="7.75390625" style="1" customWidth="1"/>
    <col min="8" max="8" width="8.25390625" style="1" customWidth="1"/>
    <col min="9" max="9" width="8.375" style="1" hidden="1" customWidth="1"/>
    <col min="10" max="10" width="9.125" style="1" customWidth="1"/>
    <col min="11" max="11" width="9.25390625" style="1" customWidth="1"/>
    <col min="12" max="16384" width="9.125" style="1" customWidth="1"/>
  </cols>
  <sheetData>
    <row r="1" spans="5:9" ht="11.25">
      <c r="E1" s="69" t="s">
        <v>0</v>
      </c>
      <c r="F1" s="69"/>
      <c r="G1" s="69"/>
      <c r="H1" s="69"/>
      <c r="I1" s="69"/>
    </row>
    <row r="2" spans="5:9" ht="11.25">
      <c r="E2" s="69"/>
      <c r="F2" s="69"/>
      <c r="G2" s="69"/>
      <c r="H2" s="69"/>
      <c r="I2" s="69"/>
    </row>
    <row r="4" ht="11.25">
      <c r="C4" s="4" t="s">
        <v>80</v>
      </c>
    </row>
    <row r="5" spans="1:3" ht="12" thickBot="1">
      <c r="A5" s="1" t="s">
        <v>1</v>
      </c>
      <c r="C5" s="1" t="s">
        <v>67</v>
      </c>
    </row>
    <row r="6" spans="6:9" ht="12" thickBot="1">
      <c r="F6" s="70" t="s">
        <v>63</v>
      </c>
      <c r="G6" s="71"/>
      <c r="H6" s="71"/>
      <c r="I6" s="72"/>
    </row>
    <row r="8" spans="2:11" ht="11.25">
      <c r="B8" s="3" t="s">
        <v>2</v>
      </c>
      <c r="G8" s="44" t="s">
        <v>3</v>
      </c>
      <c r="H8" s="44"/>
      <c r="I8" s="28" t="s">
        <v>49</v>
      </c>
      <c r="J8" s="26" t="s">
        <v>49</v>
      </c>
      <c r="K8" s="10" t="s">
        <v>78</v>
      </c>
    </row>
    <row r="9" spans="2:11" ht="11.25">
      <c r="B9" s="3" t="s">
        <v>77</v>
      </c>
      <c r="G9" s="48" t="s">
        <v>4</v>
      </c>
      <c r="H9" s="48"/>
      <c r="I9" s="26" t="s">
        <v>4</v>
      </c>
      <c r="J9" s="27" t="s">
        <v>4</v>
      </c>
      <c r="K9" s="24"/>
    </row>
    <row r="10" spans="1:11" ht="12.75" customHeight="1">
      <c r="A10" s="73" t="s">
        <v>9</v>
      </c>
      <c r="B10" s="73"/>
      <c r="C10" s="73"/>
      <c r="D10" s="73"/>
      <c r="E10" s="73"/>
      <c r="F10" s="73"/>
      <c r="G10" s="43" t="s">
        <v>5</v>
      </c>
      <c r="H10" s="43" t="s">
        <v>52</v>
      </c>
      <c r="I10" s="29">
        <v>2017</v>
      </c>
      <c r="J10" s="43">
        <v>2017</v>
      </c>
      <c r="K10" s="44"/>
    </row>
    <row r="11" spans="1:11" ht="13.5" customHeight="1">
      <c r="A11" s="73"/>
      <c r="B11" s="73"/>
      <c r="C11" s="73"/>
      <c r="D11" s="73"/>
      <c r="E11" s="73"/>
      <c r="F11" s="73"/>
      <c r="G11" s="43"/>
      <c r="H11" s="43"/>
      <c r="I11" s="28" t="s">
        <v>6</v>
      </c>
      <c r="J11" s="43"/>
      <c r="K11" s="44"/>
    </row>
    <row r="12" spans="1:11" ht="11.25">
      <c r="A12" s="44" t="s">
        <v>7</v>
      </c>
      <c r="B12" s="64" t="s">
        <v>8</v>
      </c>
      <c r="C12" s="64"/>
      <c r="D12" s="64"/>
      <c r="E12" s="64"/>
      <c r="F12" s="64"/>
      <c r="G12" s="44"/>
      <c r="H12" s="44"/>
      <c r="I12" s="30"/>
      <c r="J12" s="7"/>
      <c r="K12" s="7"/>
    </row>
    <row r="13" spans="1:11" ht="11.25">
      <c r="A13" s="44"/>
      <c r="B13" s="64"/>
      <c r="C13" s="64"/>
      <c r="D13" s="64"/>
      <c r="E13" s="64"/>
      <c r="F13" s="64"/>
      <c r="G13" s="16"/>
      <c r="H13" s="6">
        <v>905250</v>
      </c>
      <c r="I13" s="28"/>
      <c r="J13" s="6">
        <v>836660.56</v>
      </c>
      <c r="K13" s="6">
        <f>H13-J13</f>
        <v>68589.43999999994</v>
      </c>
    </row>
    <row r="14" spans="1:11" ht="11.25">
      <c r="A14" s="6" t="s">
        <v>10</v>
      </c>
      <c r="B14" s="8" t="s">
        <v>11</v>
      </c>
      <c r="C14" s="8"/>
      <c r="D14" s="8"/>
      <c r="E14" s="8"/>
      <c r="F14" s="8"/>
      <c r="G14" s="7"/>
      <c r="H14" s="6">
        <v>861168</v>
      </c>
      <c r="I14" s="28"/>
      <c r="J14" s="6">
        <v>762538</v>
      </c>
      <c r="K14" s="6">
        <f>H14-J14</f>
        <v>98630</v>
      </c>
    </row>
    <row r="15" spans="1:11" ht="11.25">
      <c r="A15" s="6" t="s">
        <v>12</v>
      </c>
      <c r="B15" s="8" t="s">
        <v>70</v>
      </c>
      <c r="C15" s="8"/>
      <c r="D15" s="8"/>
      <c r="E15" s="8"/>
      <c r="F15" s="8"/>
      <c r="G15" s="7"/>
      <c r="H15" s="6">
        <v>25200</v>
      </c>
      <c r="I15" s="28"/>
      <c r="J15" s="6">
        <f>5000+4000+12000</f>
        <v>21000</v>
      </c>
      <c r="K15" s="6">
        <f>H15-J15</f>
        <v>4200</v>
      </c>
    </row>
    <row r="16" spans="1:11" ht="11.25">
      <c r="A16" s="6" t="s">
        <v>53</v>
      </c>
      <c r="B16" s="8" t="s">
        <v>54</v>
      </c>
      <c r="C16" s="8"/>
      <c r="D16" s="8"/>
      <c r="E16" s="8"/>
      <c r="F16" s="8"/>
      <c r="G16" s="7"/>
      <c r="H16" s="6">
        <v>572737</v>
      </c>
      <c r="I16" s="28"/>
      <c r="J16" s="6">
        <v>326096.55</v>
      </c>
      <c r="K16" s="6">
        <f>H16-J16</f>
        <v>246640.45</v>
      </c>
    </row>
    <row r="17" spans="1:11" ht="11.25">
      <c r="A17" s="2"/>
      <c r="B17" s="36" t="s">
        <v>13</v>
      </c>
      <c r="C17" s="36"/>
      <c r="D17" s="36"/>
      <c r="E17" s="36"/>
      <c r="F17" s="36"/>
      <c r="H17" s="5">
        <f>H13+H14+H15+H16</f>
        <v>2364355</v>
      </c>
      <c r="I17" s="5"/>
      <c r="J17" s="9">
        <f>SUM(J13:J16)</f>
        <v>1946295.11</v>
      </c>
      <c r="K17" s="9">
        <f>SUM(K13:K16)</f>
        <v>418059.88999999996</v>
      </c>
    </row>
    <row r="18" spans="1:11" ht="11.25">
      <c r="A18" s="2"/>
      <c r="B18" s="37" t="s">
        <v>14</v>
      </c>
      <c r="C18" s="37"/>
      <c r="D18" s="37"/>
      <c r="E18" s="37"/>
      <c r="F18" s="38"/>
      <c r="G18" s="43" t="s">
        <v>15</v>
      </c>
      <c r="H18" s="43"/>
      <c r="I18" s="28"/>
      <c r="J18" s="48"/>
      <c r="K18" s="48"/>
    </row>
    <row r="19" spans="1:11" ht="11.25">
      <c r="A19" s="2"/>
      <c r="B19" s="39"/>
      <c r="C19" s="39"/>
      <c r="D19" s="39"/>
      <c r="E19" s="39"/>
      <c r="F19" s="40"/>
      <c r="G19" s="9" t="s">
        <v>5</v>
      </c>
      <c r="H19" s="9" t="s">
        <v>6</v>
      </c>
      <c r="I19" s="28"/>
      <c r="J19" s="47"/>
      <c r="K19" s="47"/>
    </row>
    <row r="20" spans="1:12" ht="14.25" customHeight="1">
      <c r="A20" s="6" t="s">
        <v>16</v>
      </c>
      <c r="B20" s="56" t="s">
        <v>57</v>
      </c>
      <c r="C20" s="57"/>
      <c r="D20" s="57"/>
      <c r="E20" s="57"/>
      <c r="F20" s="58"/>
      <c r="G20" s="6">
        <v>29426</v>
      </c>
      <c r="H20" s="6">
        <f>G20*13</f>
        <v>382538</v>
      </c>
      <c r="I20" s="28"/>
      <c r="J20" s="25">
        <f>245062+111939.24</f>
        <v>357001.24</v>
      </c>
      <c r="K20" s="25">
        <f>H20-J20</f>
        <v>25536.76000000001</v>
      </c>
      <c r="L20" s="42"/>
    </row>
    <row r="21" spans="1:11" ht="11.25">
      <c r="A21" s="6" t="s">
        <v>18</v>
      </c>
      <c r="B21" s="7" t="s">
        <v>17</v>
      </c>
      <c r="C21" s="7"/>
      <c r="D21" s="7"/>
      <c r="E21" s="7"/>
      <c r="F21" s="7"/>
      <c r="G21" s="6">
        <v>17668</v>
      </c>
      <c r="H21" s="6">
        <f>G21*12</f>
        <v>212016</v>
      </c>
      <c r="I21" s="28"/>
      <c r="J21" s="25">
        <v>225316.8</v>
      </c>
      <c r="K21" s="25">
        <f>H21-J21</f>
        <v>-13300.799999999988</v>
      </c>
    </row>
    <row r="22" spans="1:11" ht="11.25">
      <c r="A22" s="62" t="s">
        <v>19</v>
      </c>
      <c r="B22" s="64" t="s">
        <v>61</v>
      </c>
      <c r="C22" s="64"/>
      <c r="D22" s="64"/>
      <c r="E22" s="64"/>
      <c r="F22" s="64"/>
      <c r="G22" s="68">
        <f>H22/12</f>
        <v>1833.3333333333333</v>
      </c>
      <c r="H22" s="44">
        <v>22000</v>
      </c>
      <c r="I22" s="31"/>
      <c r="J22" s="45">
        <f>15463+4200+18000+9649+8216.15</f>
        <v>55528.15</v>
      </c>
      <c r="K22" s="45">
        <f>H22-J22</f>
        <v>-33528.15</v>
      </c>
    </row>
    <row r="23" spans="1:11" ht="29.25" customHeight="1">
      <c r="A23" s="63"/>
      <c r="B23" s="64"/>
      <c r="C23" s="64"/>
      <c r="D23" s="64"/>
      <c r="E23" s="64"/>
      <c r="F23" s="64"/>
      <c r="G23" s="68"/>
      <c r="H23" s="44"/>
      <c r="I23" s="32"/>
      <c r="J23" s="46"/>
      <c r="K23" s="47"/>
    </row>
    <row r="24" spans="1:11" ht="11.25">
      <c r="A24" s="6" t="s">
        <v>20</v>
      </c>
      <c r="B24" s="7" t="s">
        <v>56</v>
      </c>
      <c r="C24" s="7"/>
      <c r="D24" s="7"/>
      <c r="E24" s="7"/>
      <c r="F24" s="7"/>
      <c r="G24" s="6">
        <v>9478</v>
      </c>
      <c r="H24" s="6">
        <v>113732</v>
      </c>
      <c r="I24" s="28"/>
      <c r="J24" s="25">
        <v>122427.53</v>
      </c>
      <c r="K24" s="25">
        <f>H24-J24</f>
        <v>-8695.529999999999</v>
      </c>
    </row>
    <row r="25" spans="1:11" ht="11.25">
      <c r="A25" s="6" t="s">
        <v>21</v>
      </c>
      <c r="B25" s="49" t="s">
        <v>24</v>
      </c>
      <c r="C25" s="50"/>
      <c r="D25" s="50"/>
      <c r="E25" s="50"/>
      <c r="F25" s="51"/>
      <c r="G25" s="6">
        <v>1167</v>
      </c>
      <c r="H25" s="6">
        <v>14000</v>
      </c>
      <c r="I25" s="28"/>
      <c r="J25" s="25">
        <f>17427+708</f>
        <v>18135</v>
      </c>
      <c r="K25" s="25">
        <f>H25-J25</f>
        <v>-4135</v>
      </c>
    </row>
    <row r="26" spans="1:11" ht="11.25">
      <c r="A26" s="6" t="s">
        <v>23</v>
      </c>
      <c r="B26" s="49" t="s">
        <v>45</v>
      </c>
      <c r="C26" s="50"/>
      <c r="D26" s="50"/>
      <c r="E26" s="50"/>
      <c r="F26" s="51"/>
      <c r="G26" s="6">
        <v>500</v>
      </c>
      <c r="H26" s="6">
        <v>6000</v>
      </c>
      <c r="I26" s="28"/>
      <c r="J26" s="25">
        <f>450*12</f>
        <v>5400</v>
      </c>
      <c r="K26" s="25">
        <f>H26-J26</f>
        <v>600</v>
      </c>
    </row>
    <row r="27" spans="1:11" ht="11.25">
      <c r="A27" s="2"/>
      <c r="B27" s="36" t="s">
        <v>13</v>
      </c>
      <c r="C27" s="36"/>
      <c r="D27" s="36"/>
      <c r="E27" s="36"/>
      <c r="F27" s="36"/>
      <c r="H27" s="5">
        <f>SUM(H20:H26)</f>
        <v>750286</v>
      </c>
      <c r="I27" s="5"/>
      <c r="J27" s="41">
        <f>SUM(J20:J26)</f>
        <v>783808.7200000001</v>
      </c>
      <c r="K27" s="41">
        <f>SUM(K20:K26)</f>
        <v>-33522.71999999998</v>
      </c>
    </row>
    <row r="28" spans="1:11" ht="11.25">
      <c r="A28" s="2"/>
      <c r="B28" s="55" t="s">
        <v>47</v>
      </c>
      <c r="C28" s="55"/>
      <c r="D28" s="55"/>
      <c r="E28" s="55"/>
      <c r="F28" s="55"/>
      <c r="H28" s="20">
        <f>H27/4280.9/12</f>
        <v>14.605301065975224</v>
      </c>
      <c r="I28" s="13"/>
      <c r="J28" s="20">
        <f>J27/4280.9/12</f>
        <v>15.257864779213095</v>
      </c>
      <c r="K28" s="20">
        <f>K27/4280.9/12</f>
        <v>-0.6525637132378702</v>
      </c>
    </row>
    <row r="29" spans="1:11" ht="11.25">
      <c r="A29" s="2"/>
      <c r="J29" s="2"/>
      <c r="K29" s="2"/>
    </row>
    <row r="30" spans="1:11" ht="11.25">
      <c r="A30" s="2"/>
      <c r="B30" s="37" t="s">
        <v>25</v>
      </c>
      <c r="C30" s="37"/>
      <c r="D30" s="37"/>
      <c r="E30" s="37"/>
      <c r="F30" s="38"/>
      <c r="G30" s="43" t="s">
        <v>15</v>
      </c>
      <c r="H30" s="43"/>
      <c r="I30" s="6"/>
      <c r="J30" s="6"/>
      <c r="K30" s="6"/>
    </row>
    <row r="31" spans="1:11" ht="11.25">
      <c r="A31" s="2"/>
      <c r="B31" s="39"/>
      <c r="C31" s="39"/>
      <c r="D31" s="39"/>
      <c r="E31" s="39"/>
      <c r="F31" s="40"/>
      <c r="G31" s="9" t="s">
        <v>5</v>
      </c>
      <c r="H31" s="9" t="s">
        <v>6</v>
      </c>
      <c r="I31" s="6"/>
      <c r="J31" s="6"/>
      <c r="K31" s="6"/>
    </row>
    <row r="32" spans="1:11" ht="24.75" customHeight="1">
      <c r="A32" s="6" t="s">
        <v>26</v>
      </c>
      <c r="B32" s="56" t="s">
        <v>27</v>
      </c>
      <c r="C32" s="57"/>
      <c r="D32" s="57"/>
      <c r="E32" s="57"/>
      <c r="F32" s="58"/>
      <c r="G32" s="6">
        <v>667</v>
      </c>
      <c r="H32" s="6">
        <v>8000</v>
      </c>
      <c r="I32" s="6"/>
      <c r="J32" s="6">
        <v>12724.25</v>
      </c>
      <c r="K32" s="6">
        <f>H32-J32</f>
        <v>-4724.25</v>
      </c>
    </row>
    <row r="33" spans="1:11" ht="11.25">
      <c r="A33" s="6" t="s">
        <v>28</v>
      </c>
      <c r="B33" s="56" t="s">
        <v>79</v>
      </c>
      <c r="C33" s="57"/>
      <c r="D33" s="57"/>
      <c r="E33" s="57"/>
      <c r="F33" s="58"/>
      <c r="G33" s="6">
        <v>1800</v>
      </c>
      <c r="H33" s="6">
        <v>21600</v>
      </c>
      <c r="I33" s="6"/>
      <c r="J33" s="6">
        <v>30000</v>
      </c>
      <c r="K33" s="6">
        <f>H33-J33</f>
        <v>-8400</v>
      </c>
    </row>
    <row r="34" spans="1:11" ht="11.25">
      <c r="A34" s="62" t="s">
        <v>29</v>
      </c>
      <c r="B34" s="64" t="s">
        <v>50</v>
      </c>
      <c r="C34" s="64"/>
      <c r="D34" s="64"/>
      <c r="E34" s="64"/>
      <c r="F34" s="64"/>
      <c r="G34" s="44">
        <v>300</v>
      </c>
      <c r="H34" s="44">
        <v>3600</v>
      </c>
      <c r="I34" s="48"/>
      <c r="J34" s="48">
        <v>3444</v>
      </c>
      <c r="K34" s="48">
        <f>H34-J34</f>
        <v>156</v>
      </c>
    </row>
    <row r="35" spans="1:11" ht="6" customHeight="1">
      <c r="A35" s="63"/>
      <c r="B35" s="64"/>
      <c r="C35" s="64"/>
      <c r="D35" s="64"/>
      <c r="E35" s="64"/>
      <c r="F35" s="64"/>
      <c r="G35" s="44"/>
      <c r="H35" s="44"/>
      <c r="I35" s="47"/>
      <c r="J35" s="47"/>
      <c r="K35" s="47"/>
    </row>
    <row r="36" spans="1:11" ht="11.25">
      <c r="A36" s="6" t="s">
        <v>30</v>
      </c>
      <c r="B36" s="49" t="s">
        <v>34</v>
      </c>
      <c r="C36" s="50"/>
      <c r="D36" s="50"/>
      <c r="E36" s="50"/>
      <c r="F36" s="51"/>
      <c r="G36" s="6">
        <v>6500</v>
      </c>
      <c r="H36" s="6">
        <v>78000</v>
      </c>
      <c r="I36" s="6"/>
      <c r="J36" s="6">
        <v>80239.73</v>
      </c>
      <c r="K36" s="6">
        <f>H36-J36</f>
        <v>-2239.729999999996</v>
      </c>
    </row>
    <row r="37" spans="1:11" ht="13.5" customHeight="1">
      <c r="A37" s="12" t="s">
        <v>31</v>
      </c>
      <c r="B37" s="56" t="s">
        <v>46</v>
      </c>
      <c r="C37" s="57"/>
      <c r="D37" s="57"/>
      <c r="E37" s="57"/>
      <c r="F37" s="58"/>
      <c r="G37" s="6">
        <v>8500</v>
      </c>
      <c r="H37" s="10">
        <v>102000</v>
      </c>
      <c r="I37" s="10"/>
      <c r="J37" s="6">
        <f>7750*12</f>
        <v>93000</v>
      </c>
      <c r="K37" s="6">
        <f>H37-J37</f>
        <v>9000</v>
      </c>
    </row>
    <row r="38" spans="1:11" ht="11.25">
      <c r="A38" s="6" t="s">
        <v>32</v>
      </c>
      <c r="B38" s="49" t="s">
        <v>51</v>
      </c>
      <c r="C38" s="50"/>
      <c r="D38" s="50"/>
      <c r="E38" s="50"/>
      <c r="F38" s="51"/>
      <c r="G38" s="6">
        <v>500</v>
      </c>
      <c r="H38" s="6">
        <v>6000</v>
      </c>
      <c r="I38" s="6"/>
      <c r="J38" s="25">
        <v>6000</v>
      </c>
      <c r="K38" s="25">
        <f>H38-J38</f>
        <v>0</v>
      </c>
    </row>
    <row r="39" spans="1:11" ht="11.25">
      <c r="A39" s="6" t="s">
        <v>68</v>
      </c>
      <c r="B39" s="49" t="s">
        <v>69</v>
      </c>
      <c r="C39" s="50"/>
      <c r="D39" s="50"/>
      <c r="E39" s="50"/>
      <c r="F39" s="51"/>
      <c r="G39" s="6">
        <v>3905</v>
      </c>
      <c r="H39" s="6">
        <f>G39*12</f>
        <v>46860</v>
      </c>
      <c r="I39" s="6"/>
      <c r="J39" s="25">
        <v>48374.61</v>
      </c>
      <c r="K39" s="25">
        <f>H39-J39</f>
        <v>-1514.6100000000006</v>
      </c>
    </row>
    <row r="40" spans="1:11" ht="11.25">
      <c r="A40" s="6" t="s">
        <v>71</v>
      </c>
      <c r="B40" s="49" t="s">
        <v>76</v>
      </c>
      <c r="C40" s="50"/>
      <c r="D40" s="50"/>
      <c r="E40" s="50"/>
      <c r="F40" s="51"/>
      <c r="G40" s="6">
        <v>2740</v>
      </c>
      <c r="H40" s="6">
        <f>G40*12</f>
        <v>32880</v>
      </c>
      <c r="I40" s="6"/>
      <c r="J40" s="25">
        <v>37402.28</v>
      </c>
      <c r="K40" s="25">
        <f>H40-J40</f>
        <v>-4522.279999999999</v>
      </c>
    </row>
    <row r="41" spans="1:11" ht="11.25">
      <c r="A41" s="6"/>
      <c r="B41" s="43" t="s">
        <v>13</v>
      </c>
      <c r="C41" s="43"/>
      <c r="D41" s="43"/>
      <c r="E41" s="43"/>
      <c r="F41" s="43"/>
      <c r="G41" s="7"/>
      <c r="H41" s="9">
        <f>SUM(H32:H40)</f>
        <v>298940</v>
      </c>
      <c r="I41" s="9"/>
      <c r="J41" s="21">
        <f>SUM(J32:J40)</f>
        <v>311184.87</v>
      </c>
      <c r="K41" s="9">
        <f>SUM(K32:K40)</f>
        <v>-12244.869999999995</v>
      </c>
    </row>
    <row r="42" spans="1:11" ht="11.25">
      <c r="A42" s="6"/>
      <c r="B42" s="33" t="s">
        <v>47</v>
      </c>
      <c r="C42" s="34"/>
      <c r="D42" s="34"/>
      <c r="E42" s="34"/>
      <c r="F42" s="35"/>
      <c r="G42" s="7"/>
      <c r="H42" s="23">
        <f>H41/4280.9/12</f>
        <v>5.819259190045707</v>
      </c>
      <c r="I42" s="14"/>
      <c r="J42" s="23">
        <f>J41/4280.9/12</f>
        <v>6.057621644981196</v>
      </c>
      <c r="K42" s="23">
        <f>K41/4280.9/12</f>
        <v>-0.23836245493548858</v>
      </c>
    </row>
    <row r="43" spans="1:11" ht="11.25">
      <c r="A43" s="7"/>
      <c r="B43" s="43" t="s">
        <v>35</v>
      </c>
      <c r="C43" s="43"/>
      <c r="D43" s="43"/>
      <c r="E43" s="43"/>
      <c r="F43" s="43"/>
      <c r="G43" s="7"/>
      <c r="H43" s="9">
        <f>H27+H41</f>
        <v>1049226</v>
      </c>
      <c r="I43" s="9"/>
      <c r="J43" s="21">
        <f>J27+J41</f>
        <v>1094993.59</v>
      </c>
      <c r="K43" s="21">
        <f>K27+K41</f>
        <v>-45767.589999999975</v>
      </c>
    </row>
    <row r="44" spans="1:11" ht="11.25">
      <c r="A44" s="7"/>
      <c r="B44" s="33" t="s">
        <v>48</v>
      </c>
      <c r="C44" s="34"/>
      <c r="D44" s="34"/>
      <c r="E44" s="34"/>
      <c r="F44" s="35"/>
      <c r="G44" s="7"/>
      <c r="H44" s="21">
        <f>H28+H42</f>
        <v>20.424560256020932</v>
      </c>
      <c r="I44" s="9"/>
      <c r="J44" s="21">
        <f>J28+J42</f>
        <v>21.31548642419429</v>
      </c>
      <c r="K44" s="21">
        <f>K28+K42</f>
        <v>-0.8909261681733588</v>
      </c>
    </row>
    <row r="45" spans="1:11" ht="11.25">
      <c r="A45" s="7"/>
      <c r="B45" s="59" t="s">
        <v>36</v>
      </c>
      <c r="C45" s="59"/>
      <c r="D45" s="59"/>
      <c r="E45" s="59"/>
      <c r="F45" s="59"/>
      <c r="G45" s="7"/>
      <c r="H45" s="7"/>
      <c r="I45" s="7"/>
      <c r="J45" s="25"/>
      <c r="K45" s="6"/>
    </row>
    <row r="46" spans="1:11" s="11" customFormat="1" ht="13.5" customHeight="1" hidden="1">
      <c r="A46" s="6" t="s">
        <v>37</v>
      </c>
      <c r="B46" s="65" t="s">
        <v>62</v>
      </c>
      <c r="C46" s="66"/>
      <c r="D46" s="66"/>
      <c r="E46" s="66"/>
      <c r="F46" s="67"/>
      <c r="G46" s="7"/>
      <c r="H46" s="6">
        <v>0</v>
      </c>
      <c r="I46" s="6"/>
      <c r="J46" s="25"/>
      <c r="K46" s="6"/>
    </row>
    <row r="47" spans="1:11" ht="11.25">
      <c r="A47" s="22" t="s">
        <v>37</v>
      </c>
      <c r="B47" s="52" t="s">
        <v>72</v>
      </c>
      <c r="C47" s="53"/>
      <c r="D47" s="53"/>
      <c r="E47" s="53"/>
      <c r="F47" s="54"/>
      <c r="G47" s="7"/>
      <c r="H47" s="6">
        <v>16000</v>
      </c>
      <c r="I47" s="6"/>
      <c r="J47" s="25">
        <v>0</v>
      </c>
      <c r="K47" s="25">
        <v>0</v>
      </c>
    </row>
    <row r="48" spans="1:11" ht="11.25">
      <c r="A48" s="6"/>
      <c r="B48" s="43" t="s">
        <v>13</v>
      </c>
      <c r="C48" s="43"/>
      <c r="D48" s="43"/>
      <c r="E48" s="43"/>
      <c r="F48" s="43"/>
      <c r="G48" s="7"/>
      <c r="H48" s="9">
        <f>H46+H47</f>
        <v>16000</v>
      </c>
      <c r="I48" s="9"/>
      <c r="J48" s="25">
        <v>0</v>
      </c>
      <c r="K48" s="25">
        <v>0</v>
      </c>
    </row>
    <row r="49" spans="1:11" ht="11.25">
      <c r="A49" s="6"/>
      <c r="B49" s="55" t="s">
        <v>47</v>
      </c>
      <c r="C49" s="55"/>
      <c r="D49" s="55"/>
      <c r="E49" s="55"/>
      <c r="F49" s="55"/>
      <c r="H49" s="20">
        <f>H48/4280.9/12</f>
        <v>0.311460985618289</v>
      </c>
      <c r="I49" s="9"/>
      <c r="J49" s="41">
        <f>SUM(J47:J48)</f>
        <v>0</v>
      </c>
      <c r="K49" s="41">
        <f>SUM(K47:K48)</f>
        <v>0</v>
      </c>
    </row>
    <row r="50" spans="1:11" ht="11.25">
      <c r="A50" s="7"/>
      <c r="B50" s="59" t="s">
        <v>38</v>
      </c>
      <c r="C50" s="59"/>
      <c r="D50" s="59"/>
      <c r="E50" s="59"/>
      <c r="F50" s="59"/>
      <c r="G50" s="7"/>
      <c r="H50" s="6"/>
      <c r="I50" s="6"/>
      <c r="J50" s="25"/>
      <c r="K50" s="6"/>
    </row>
    <row r="51" spans="1:11" ht="11.25">
      <c r="A51" s="15" t="s">
        <v>39</v>
      </c>
      <c r="B51" s="49" t="s">
        <v>44</v>
      </c>
      <c r="C51" s="50"/>
      <c r="D51" s="50"/>
      <c r="E51" s="50"/>
      <c r="F51" s="51"/>
      <c r="G51" s="6"/>
      <c r="H51" s="6">
        <v>50000</v>
      </c>
      <c r="I51" s="6"/>
      <c r="J51" s="25">
        <v>46100</v>
      </c>
      <c r="K51" s="25">
        <f>H51-J51</f>
        <v>3900</v>
      </c>
    </row>
    <row r="52" spans="1:11" ht="10.5" customHeight="1">
      <c r="A52" s="60" t="s">
        <v>40</v>
      </c>
      <c r="B52" s="64" t="s">
        <v>33</v>
      </c>
      <c r="C52" s="64"/>
      <c r="D52" s="64"/>
      <c r="E52" s="64"/>
      <c r="F52" s="64"/>
      <c r="G52" s="44"/>
      <c r="H52" s="44">
        <v>40000</v>
      </c>
      <c r="I52" s="48"/>
      <c r="J52" s="45">
        <f>25300+13608.69+21422.2</f>
        <v>60330.89</v>
      </c>
      <c r="K52" s="45">
        <f>H52-J52</f>
        <v>-20330.89</v>
      </c>
    </row>
    <row r="53" spans="1:11" ht="10.5" customHeight="1">
      <c r="A53" s="61"/>
      <c r="B53" s="64"/>
      <c r="C53" s="64"/>
      <c r="D53" s="64"/>
      <c r="E53" s="64"/>
      <c r="F53" s="64"/>
      <c r="G53" s="44"/>
      <c r="H53" s="44"/>
      <c r="I53" s="47"/>
      <c r="J53" s="46"/>
      <c r="K53" s="47"/>
    </row>
    <row r="54" spans="1:11" ht="11.25">
      <c r="A54" s="6" t="s">
        <v>41</v>
      </c>
      <c r="B54" s="52" t="s">
        <v>64</v>
      </c>
      <c r="C54" s="53"/>
      <c r="D54" s="53"/>
      <c r="E54" s="53"/>
      <c r="F54" s="54"/>
      <c r="G54" s="7"/>
      <c r="H54" s="6">
        <v>3000</v>
      </c>
      <c r="I54" s="6"/>
      <c r="J54" s="25">
        <v>0</v>
      </c>
      <c r="K54" s="25">
        <f>H54-J54</f>
        <v>3000</v>
      </c>
    </row>
    <row r="55" spans="1:11" ht="11.25">
      <c r="A55" s="6" t="s">
        <v>58</v>
      </c>
      <c r="B55" s="52" t="s">
        <v>66</v>
      </c>
      <c r="C55" s="53"/>
      <c r="D55" s="53"/>
      <c r="E55" s="53"/>
      <c r="F55" s="54"/>
      <c r="G55" s="7"/>
      <c r="H55" s="6">
        <v>150000</v>
      </c>
      <c r="I55" s="6"/>
      <c r="J55" s="25">
        <v>102425.67</v>
      </c>
      <c r="K55" s="25">
        <f>H55-J55</f>
        <v>47574.33</v>
      </c>
    </row>
    <row r="56" spans="1:11" ht="11.25">
      <c r="A56" s="6" t="s">
        <v>60</v>
      </c>
      <c r="B56" s="52" t="s">
        <v>73</v>
      </c>
      <c r="C56" s="53"/>
      <c r="D56" s="53"/>
      <c r="E56" s="53"/>
      <c r="F56" s="54"/>
      <c r="G56" s="7"/>
      <c r="H56" s="6">
        <v>32000</v>
      </c>
      <c r="I56" s="6"/>
      <c r="J56" s="25">
        <v>54759</v>
      </c>
      <c r="K56" s="25">
        <f>H56-J56</f>
        <v>-22759</v>
      </c>
    </row>
    <row r="57" spans="1:11" ht="20.25" customHeight="1">
      <c r="A57" s="6" t="s">
        <v>74</v>
      </c>
      <c r="B57" s="65" t="s">
        <v>22</v>
      </c>
      <c r="C57" s="66"/>
      <c r="D57" s="66"/>
      <c r="E57" s="66"/>
      <c r="F57" s="67"/>
      <c r="G57" s="7"/>
      <c r="H57" s="6">
        <v>10000</v>
      </c>
      <c r="I57" s="6"/>
      <c r="J57" s="25">
        <v>5000</v>
      </c>
      <c r="K57" s="25">
        <f>H57-J57</f>
        <v>5000</v>
      </c>
    </row>
    <row r="58" spans="1:11" ht="12.75" customHeight="1">
      <c r="A58" s="6" t="s">
        <v>75</v>
      </c>
      <c r="B58" s="52" t="s">
        <v>59</v>
      </c>
      <c r="C58" s="53"/>
      <c r="D58" s="53"/>
      <c r="E58" s="53"/>
      <c r="F58" s="54"/>
      <c r="G58" s="7"/>
      <c r="H58" s="6">
        <v>560000</v>
      </c>
      <c r="I58" s="6"/>
      <c r="J58" s="25">
        <v>595845.11</v>
      </c>
      <c r="K58" s="25">
        <f>H58-J58</f>
        <v>-35845.109999999986</v>
      </c>
    </row>
    <row r="59" spans="1:11" ht="11.25" hidden="1">
      <c r="A59" s="6"/>
      <c r="B59" s="17"/>
      <c r="C59" s="18"/>
      <c r="D59" s="18"/>
      <c r="E59" s="18"/>
      <c r="F59" s="19"/>
      <c r="G59" s="7"/>
      <c r="H59" s="6">
        <v>0</v>
      </c>
      <c r="I59" s="6"/>
      <c r="J59" s="25"/>
      <c r="K59" s="6"/>
    </row>
    <row r="60" spans="1:11" ht="11.25">
      <c r="A60" s="6"/>
      <c r="B60" s="43" t="s">
        <v>13</v>
      </c>
      <c r="C60" s="43"/>
      <c r="D60" s="43"/>
      <c r="E60" s="43"/>
      <c r="F60" s="43"/>
      <c r="G60" s="7"/>
      <c r="H60" s="9">
        <f>H51+H52+H54+H55+H56+H57+H58</f>
        <v>845000</v>
      </c>
      <c r="I60" s="9"/>
      <c r="J60" s="21">
        <f>SUM(J51:J59)</f>
        <v>864460.6699999999</v>
      </c>
      <c r="K60" s="21">
        <f>SUM(K51:K59)</f>
        <v>-19460.669999999984</v>
      </c>
    </row>
    <row r="61" spans="1:11" ht="11.25">
      <c r="A61" s="6"/>
      <c r="B61" s="43" t="s">
        <v>42</v>
      </c>
      <c r="C61" s="43"/>
      <c r="D61" s="43"/>
      <c r="E61" s="43"/>
      <c r="F61" s="43"/>
      <c r="G61" s="7"/>
      <c r="H61" s="9">
        <f>H27+H41+H48+H60</f>
        <v>1910226</v>
      </c>
      <c r="I61" s="9">
        <f>I27+I41+I48+I60</f>
        <v>0</v>
      </c>
      <c r="J61" s="9">
        <f>J27+J41+J48+J60</f>
        <v>1959454.26</v>
      </c>
      <c r="K61" s="9">
        <f>K27+K41+K48+K60</f>
        <v>-65228.25999999996</v>
      </c>
    </row>
    <row r="62" spans="1:11" ht="11.25">
      <c r="A62" s="6"/>
      <c r="B62" s="43" t="s">
        <v>55</v>
      </c>
      <c r="C62" s="43"/>
      <c r="D62" s="43"/>
      <c r="E62" s="43"/>
      <c r="F62" s="43"/>
      <c r="G62" s="7"/>
      <c r="H62" s="9">
        <f>H17+149925.96-H61</f>
        <v>604054.96</v>
      </c>
      <c r="I62" s="9">
        <f>I17+149925.96-I61</f>
        <v>149925.96</v>
      </c>
      <c r="J62" s="9">
        <f>J17+149925.96-J61</f>
        <v>136766.81000000006</v>
      </c>
      <c r="K62" s="9">
        <f>H62-J62</f>
        <v>467288.1499999999</v>
      </c>
    </row>
    <row r="63" spans="2:11" ht="11.25">
      <c r="B63" s="74" t="s">
        <v>65</v>
      </c>
      <c r="C63" s="74"/>
      <c r="D63" s="74"/>
      <c r="E63" s="74"/>
      <c r="F63" s="74"/>
      <c r="H63" s="5">
        <f>H62</f>
        <v>604054.96</v>
      </c>
      <c r="I63" s="5">
        <f>I62</f>
        <v>149925.96</v>
      </c>
      <c r="J63" s="5">
        <f>J62</f>
        <v>136766.81000000006</v>
      </c>
      <c r="K63" s="5">
        <f>K62</f>
        <v>467288.1499999999</v>
      </c>
    </row>
    <row r="66" ht="11.25">
      <c r="C66" s="1" t="s">
        <v>43</v>
      </c>
    </row>
  </sheetData>
  <sheetProtection/>
  <mergeCells count="73">
    <mergeCell ref="B63:F63"/>
    <mergeCell ref="B60:F60"/>
    <mergeCell ref="B61:F61"/>
    <mergeCell ref="B55:F55"/>
    <mergeCell ref="B62:F62"/>
    <mergeCell ref="B58:F58"/>
    <mergeCell ref="B57:F57"/>
    <mergeCell ref="B54:F54"/>
    <mergeCell ref="I34:I35"/>
    <mergeCell ref="E1:I1"/>
    <mergeCell ref="E2:I2"/>
    <mergeCell ref="F6:I6"/>
    <mergeCell ref="G8:H8"/>
    <mergeCell ref="A10:F11"/>
    <mergeCell ref="A12:A13"/>
    <mergeCell ref="G9:H9"/>
    <mergeCell ref="G10:G11"/>
    <mergeCell ref="H10:H11"/>
    <mergeCell ref="A22:A23"/>
    <mergeCell ref="B12:F13"/>
    <mergeCell ref="G12:H12"/>
    <mergeCell ref="B17:F17"/>
    <mergeCell ref="G18:H18"/>
    <mergeCell ref="B18:F19"/>
    <mergeCell ref="B20:F20"/>
    <mergeCell ref="B22:F23"/>
    <mergeCell ref="I52:I53"/>
    <mergeCell ref="I22:I23"/>
    <mergeCell ref="G22:G23"/>
    <mergeCell ref="H22:H23"/>
    <mergeCell ref="G30:H30"/>
    <mergeCell ref="H52:H53"/>
    <mergeCell ref="H34:H35"/>
    <mergeCell ref="G52:G53"/>
    <mergeCell ref="B27:F27"/>
    <mergeCell ref="B30:F31"/>
    <mergeCell ref="B49:F49"/>
    <mergeCell ref="G34:G35"/>
    <mergeCell ref="B51:F51"/>
    <mergeCell ref="B43:F43"/>
    <mergeCell ref="B50:F50"/>
    <mergeCell ref="B38:F38"/>
    <mergeCell ref="B44:F44"/>
    <mergeCell ref="A52:A53"/>
    <mergeCell ref="A34:A35"/>
    <mergeCell ref="B34:F35"/>
    <mergeCell ref="B52:F53"/>
    <mergeCell ref="B47:F47"/>
    <mergeCell ref="B48:F48"/>
    <mergeCell ref="B46:F46"/>
    <mergeCell ref="B42:F42"/>
    <mergeCell ref="B37:F37"/>
    <mergeCell ref="B39:F39"/>
    <mergeCell ref="B25:F25"/>
    <mergeCell ref="B26:F26"/>
    <mergeCell ref="B40:F40"/>
    <mergeCell ref="B56:F56"/>
    <mergeCell ref="B28:F28"/>
    <mergeCell ref="B32:F32"/>
    <mergeCell ref="B45:F45"/>
    <mergeCell ref="B33:F33"/>
    <mergeCell ref="B36:F36"/>
    <mergeCell ref="B41:F41"/>
    <mergeCell ref="J10:J11"/>
    <mergeCell ref="K10:K11"/>
    <mergeCell ref="J52:J53"/>
    <mergeCell ref="K52:K53"/>
    <mergeCell ref="J22:J23"/>
    <mergeCell ref="K22:K23"/>
    <mergeCell ref="J34:J35"/>
    <mergeCell ref="K34:K35"/>
    <mergeCell ref="J18:J19"/>
    <mergeCell ref="K18:K19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15" sqref="C15"/>
    </sheetView>
  </sheetViews>
  <sheetFormatPr defaultColWidth="9.00390625" defaultRowHeight="12.75"/>
  <sheetData>
    <row r="1" spans="1:3" ht="12.75">
      <c r="A1" s="1">
        <v>69924.22</v>
      </c>
      <c r="B1" s="1">
        <v>43032.32</v>
      </c>
      <c r="C1" s="1">
        <f>A1-B1</f>
        <v>26891.9</v>
      </c>
    </row>
    <row r="2" spans="1:3" ht="12.75">
      <c r="A2" s="1">
        <v>69924.22</v>
      </c>
      <c r="B2" s="1">
        <v>45392.07</v>
      </c>
      <c r="C2" s="1">
        <f>A2-B2</f>
        <v>24532.15</v>
      </c>
    </row>
    <row r="3" spans="1:3" ht="12.75">
      <c r="A3" s="1">
        <v>69924.22</v>
      </c>
      <c r="B3" s="1">
        <v>45392.07</v>
      </c>
      <c r="C3" s="1">
        <f>A3-B3</f>
        <v>24532.15</v>
      </c>
    </row>
    <row r="4" spans="1:3" ht="12.75">
      <c r="A4" s="1"/>
      <c r="B4" s="1"/>
      <c r="C4" s="1">
        <f>SUM(C1:C3)</f>
        <v>75956.20000000001</v>
      </c>
    </row>
    <row r="5" spans="1:3" ht="12.75">
      <c r="A5" s="1"/>
      <c r="B5" s="1"/>
      <c r="C5" s="1"/>
    </row>
    <row r="6" spans="1:3" ht="12.75">
      <c r="A6" s="1"/>
      <c r="B6" s="1"/>
      <c r="C6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igiug</dc:creator>
  <cp:keywords/>
  <dc:description/>
  <cp:lastModifiedBy>Марго</cp:lastModifiedBy>
  <cp:lastPrinted>2018-03-10T16:15:27Z</cp:lastPrinted>
  <dcterms:created xsi:type="dcterms:W3CDTF">2015-03-01T11:36:28Z</dcterms:created>
  <dcterms:modified xsi:type="dcterms:W3CDTF">2018-03-10T16:19:51Z</dcterms:modified>
  <cp:category/>
  <cp:version/>
  <cp:contentType/>
  <cp:contentStatus/>
</cp:coreProperties>
</file>