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685" activeTab="1"/>
  </bookViews>
  <sheets>
    <sheet name="СМЕТА 2020г." sheetId="1" r:id="rId1"/>
    <sheet name="содерж" sheetId="2" r:id="rId2"/>
    <sheet name="тек. ремон" sheetId="3" r:id="rId3"/>
    <sheet name="материалы, договора" sheetId="4" r:id="rId4"/>
  </sheets>
  <definedNames>
    <definedName name="_xlnm.Print_Area" localSheetId="1">'содерж'!$A$1:$I$84</definedName>
    <definedName name="_xlnm.Print_Area" localSheetId="2">'тек. ремон'!$A$1:$K$80</definedName>
  </definedNames>
  <calcPr fullCalcOnLoad="1" refMode="R1C1"/>
</workbook>
</file>

<file path=xl/sharedStrings.xml><?xml version="1.0" encoding="utf-8"?>
<sst xmlns="http://schemas.openxmlformats.org/spreadsheetml/2006/main" count="955" uniqueCount="296">
  <si>
    <t>№ п/п</t>
  </si>
  <si>
    <t>СТАТЬИ ДОХОДА И РАСХОДА</t>
  </si>
  <si>
    <t>Запланировано</t>
  </si>
  <si>
    <t>1.</t>
  </si>
  <si>
    <t>ДОХОДЫ</t>
  </si>
  <si>
    <t>Целевое финансирование</t>
  </si>
  <si>
    <t>1.1 Содержание и обслуживание жилого дома</t>
  </si>
  <si>
    <t>1.2 Текущее обслуживание и ремонт жилого дома</t>
  </si>
  <si>
    <t>Итого:</t>
  </si>
  <si>
    <t>2.</t>
  </si>
  <si>
    <t>РАСХОДЫ</t>
  </si>
  <si>
    <t>Расходы по содержанию и обслуживанию жилого дома</t>
  </si>
  <si>
    <t>2.1 Зарплата по штатному расписанию</t>
  </si>
  <si>
    <t>(паспортист,бухгалтер)</t>
  </si>
  <si>
    <t>2.3 Инвентарь,канцелярские и хоз.товары</t>
  </si>
  <si>
    <t>2.4 Услуги банка</t>
  </si>
  <si>
    <t>2.5 Почтовые расходы</t>
  </si>
  <si>
    <t>2.6 Единый минимальный налог</t>
  </si>
  <si>
    <t>2.7 Услуги ЕРКЦ</t>
  </si>
  <si>
    <t>2.8 Вознаграждение председателю</t>
  </si>
  <si>
    <t>2.9 Начисление 20,2 % страховые взносы</t>
  </si>
  <si>
    <t>3.0 Прочие расходы</t>
  </si>
  <si>
    <t>3.</t>
  </si>
  <si>
    <t>Расходы по текущему обслуживанию и ремонту жилого дома</t>
  </si>
  <si>
    <t>3.1 Зарплата обслуживающего персонала</t>
  </si>
  <si>
    <t>3.3 Опрессовка и подготовка т/системы к зиме</t>
  </si>
  <si>
    <t>Всего по смете:</t>
  </si>
  <si>
    <t>Товарищество собственников жилья "Мокрушина 20"</t>
  </si>
  <si>
    <t xml:space="preserve"> доходов и расходов</t>
  </si>
  <si>
    <t xml:space="preserve">СМЕТА </t>
  </si>
  <si>
    <t>Утверждено:</t>
  </si>
  <si>
    <t xml:space="preserve">на общем собрании жильцов </t>
  </si>
  <si>
    <t>ТСЖ "Мокрушина 20"</t>
  </si>
  <si>
    <t>"___"___________20___г.</t>
  </si>
  <si>
    <t>Председатель ТСЖ "Мокрушина 20"</t>
  </si>
  <si>
    <t>Общая площадь дома - 4732,4 Жилая площадь 4372,6 кв.м.</t>
  </si>
  <si>
    <t>(в т.ч. з/плата-5747,00 страх.взносы-1557,44)</t>
  </si>
  <si>
    <t>(дворник-6897 сантехник-5747,00 уборщица-5977,00)</t>
  </si>
  <si>
    <t>2.2 Начисление 30,2% (страховые взносы)</t>
  </si>
  <si>
    <t>ВетНет</t>
  </si>
  <si>
    <t>Ростелеком</t>
  </si>
  <si>
    <t>Новые Телесистемы</t>
  </si>
  <si>
    <t>на 2020г-2021гг.</t>
  </si>
  <si>
    <t>(с февраля 2020 г. по январь 2021 г.)</t>
  </si>
  <si>
    <t>3.7 Техническое обслуживание энергснабжения</t>
  </si>
  <si>
    <t>3.8 Поверка манометров</t>
  </si>
  <si>
    <t>февраль 2020-декабрь 2021</t>
  </si>
  <si>
    <t>Журнал проводок</t>
  </si>
  <si>
    <t>за 2020 г.</t>
  </si>
  <si>
    <t>Дата</t>
  </si>
  <si>
    <t>Содержание</t>
  </si>
  <si>
    <t>31.01.20</t>
  </si>
  <si>
    <t>затраты по смете на печатание квитанций
На расходы по обычным видам деятельности
Членские взносы
Реализация услуг</t>
  </si>
  <si>
    <t xml:space="preserve"> </t>
  </si>
  <si>
    <t>начислена з/пл.сотрудникам
На расходы по обычным видам деятельности
Членские взносы
Содержание домового хозяйства</t>
  </si>
  <si>
    <t>начислены страховые взносы
На расходы по обычным видам деятельности
Членские взносы
Содержание домового хозяйства</t>
  </si>
  <si>
    <t>начислены услуги банка
На расходы по обычным видам деятельности
Членские взносы
Содержание домового хозяйства</t>
  </si>
  <si>
    <t>оказаны услуги ГИС ЖКХ
На расходы по обычным видам деятельности
Членские взносы
Содержание домового хозяйства</t>
  </si>
  <si>
    <t>29.02.20</t>
  </si>
  <si>
    <t>Термометр жидкостный ТТЖ-М исп.1П5(0-150гр)240/103
На расходы по обычным видам деятельности
Членские взносы
Жилищная услуга
Расходы по содержанию и обслуживанию дома</t>
  </si>
  <si>
    <t>Заправка картриджа
На расходы по обычным видам деятельности
Членские взносы
Жилищная услуга
Расходы по содержанию и обслуживанию дома</t>
  </si>
  <si>
    <t>31.03.20</t>
  </si>
  <si>
    <t>Салфетки, перчатки, отбеливатели
На расходы по обычным видам деятельности
Членские взносы
Жилищная услуга
Расходы по содержанию и обслуживанию дома</t>
  </si>
  <si>
    <t>30.04.20</t>
  </si>
  <si>
    <t>31.05.20</t>
  </si>
  <si>
    <t>30.06.20</t>
  </si>
  <si>
    <t>Почтовый коверт
На расходы по обычным видам деятельности
Членские взносы
Жилищная услуга
Расходы по содержанию и обслуживанию дома</t>
  </si>
  <si>
    <t>31.07.20</t>
  </si>
  <si>
    <t>мыло, нетканное полотно, отбеливатель
На расходы по обычным видам деятельности
Членские взносы
Жилищная услуга
Расходы по содержанию и обслуживанию дома</t>
  </si>
  <si>
    <t>Предприятие 1С
На расходы по обычным видам деятельности
Членские взносы
Жилищная услуга
Расходы по содержанию и обслуживанию дома</t>
  </si>
  <si>
    <t>31.08.20</t>
  </si>
  <si>
    <t>Бумага
На расходы по обычным видам деятельности
Членские взносы
Жилищная услуга
Расходы по содержанию и обслуживанию дома</t>
  </si>
  <si>
    <t>30.09.20</t>
  </si>
  <si>
    <t>Отбеливатель, перчатки
На расходы по обычным видам деятельности
Членские взносы
Жилищная услуга
Расходы по содержанию и обслуживанию дома</t>
  </si>
  <si>
    <t>31.10.20</t>
  </si>
  <si>
    <t>Перчатки, отбеливатель, лента сигн
На расходы по обычным видам деятельности
Членские взносы
Жилищная услуга
Расходы по содержанию и обслуживанию дома</t>
  </si>
  <si>
    <t>30.11.20</t>
  </si>
  <si>
    <t>31.12.20</t>
  </si>
  <si>
    <t>Итого</t>
  </si>
  <si>
    <t>86.1.0,*</t>
  </si>
  <si>
    <t>затраты по  факт.оказанные жил.услуги по э/эенргии
На расходы по обычным видам деятельности
Членские взносы
Реализация услуг</t>
  </si>
  <si>
    <t>начислена з/пл.обслуживающему персоналу
На расходы по обычным видам деятельности
Членские взносы
Жилищная услуга
Расходы по текущему ремонту дома</t>
  </si>
  <si>
    <t>начислены страховые взносы
На расходы по обычным видам деятельности
Членские взносы
Расходы по текущему ремонту дома</t>
  </si>
  <si>
    <t>разница по ОДН
На расходы по обычным видам деятельности
Членские взносы
Жилищная услуга
Расходы по содержанию и обслуживанию дома</t>
  </si>
  <si>
    <t>уборка снега
На расходы по обычным видам деятельности
Членские взносы
Жилищная услуга
Расходы по содержанию и обслуживанию дома</t>
  </si>
  <si>
    <t>Уборка снега
На расходы по обычным видам деятельности
Членские взносы
Жилищная услуга
Расходы по содержанию и обслуживанию дома</t>
  </si>
  <si>
    <t>Ремонт м/ш
На расходы по обычным видам деятельности
Членские взносы
Жилищная услуга
Расходы по содержанию и обслуживанию дома</t>
  </si>
  <si>
    <t>Смена кнопки для домофона
На расходы по обычным видам деятельности
Членские взносы
Жилищная услуга
Расходы по содержанию и обслуживанию дома</t>
  </si>
  <si>
    <t>Услуги ЕРКЦ</t>
  </si>
  <si>
    <t>Услуги банка</t>
  </si>
  <si>
    <t>Инвентарь, канцелярские и хоз.товары</t>
  </si>
  <si>
    <t>Почтовые расходы</t>
  </si>
  <si>
    <t>Прочие расходы</t>
  </si>
  <si>
    <t>ЗП, налоги</t>
  </si>
  <si>
    <t>Техническое обслуживаните энергоснабжения</t>
  </si>
  <si>
    <t>Материал</t>
  </si>
  <si>
    <t xml:space="preserve">Ед. изм. </t>
  </si>
  <si>
    <t>Количество</t>
  </si>
  <si>
    <t xml:space="preserve">Сумма </t>
  </si>
  <si>
    <t xml:space="preserve">Причина списания </t>
  </si>
  <si>
    <t>Валик Мастер работы с эмалями L180</t>
  </si>
  <si>
    <t>шт</t>
  </si>
  <si>
    <t xml:space="preserve">Материалы применены для ремонта (установки) внутренних входных дверей во 2,3,4,5,6 подъездах 29.11.2020г. </t>
  </si>
  <si>
    <t>ноябрь</t>
  </si>
  <si>
    <t>Ванночка для краски 27*29</t>
  </si>
  <si>
    <t>Кисть флейцевая натур. щетина д/в видов красок</t>
  </si>
  <si>
    <t>Кран шар. ДУ-15 CL220 В*В стандарт полнопр</t>
  </si>
  <si>
    <t xml:space="preserve">Установка в подвале 5 под.на отопление. 20.11.2020г. </t>
  </si>
  <si>
    <t>Кран шаровой D20 полипропилен</t>
  </si>
  <si>
    <t>Установлено в подале 3 под. 27.11.2020г.</t>
  </si>
  <si>
    <t>Крюк накидн. КР-100 цинк</t>
  </si>
  <si>
    <t>Лак мебельный 1,7 кг ЭКСПЕРТ</t>
  </si>
  <si>
    <t>Муфта  комбинир. раз. растр. D20-1/2 ВР пол</t>
  </si>
  <si>
    <t>Петля для врезки  сталь 100*75*2,0 хром. полир.</t>
  </si>
  <si>
    <t>Полотно дверн. массив сосна филен 2000*900мм</t>
  </si>
  <si>
    <t xml:space="preserve">Установлено во 2 и 3 под. 22.11.2020г. </t>
  </si>
  <si>
    <t>Резьба ДУ-15</t>
  </si>
  <si>
    <t>Ролик  Полиакр. L180</t>
  </si>
  <si>
    <t>Ручка д/пласт. окон бел.</t>
  </si>
  <si>
    <t>За баланс</t>
  </si>
  <si>
    <t>Саморез  универсалные желтые 4,0*40 200шт.</t>
  </si>
  <si>
    <t>упак</t>
  </si>
  <si>
    <t>Саморезы гипсокартон-дерево 3,5*32</t>
  </si>
  <si>
    <t>кг</t>
  </si>
  <si>
    <t>Сверло по мет, практика р6м5 8,0*117мм</t>
  </si>
  <si>
    <t>Угольник 90гр. D20 полипропилен</t>
  </si>
  <si>
    <t>Перчатки рез. латексн</t>
  </si>
  <si>
    <t>пар</t>
  </si>
  <si>
    <t>Выдано уборщице 28.10.2020г., 30.10.2020г.</t>
  </si>
  <si>
    <t>октябрь</t>
  </si>
  <si>
    <t>Отбеливатель белизна 0,9л.</t>
  </si>
  <si>
    <t>Лента сигнальная,красно-белая,не клейкая .</t>
  </si>
  <si>
    <t>Ограждение опасных участков во дворе дома 17.10.2020г.</t>
  </si>
  <si>
    <t>Болт  оцинк. DIN 933 М 6*80</t>
  </si>
  <si>
    <t>Установлено на люк входа на крышку 6 под.01.09.2020г.</t>
  </si>
  <si>
    <t>сентябрь</t>
  </si>
  <si>
    <t>Гайка оцинк. DIN934 м6</t>
  </si>
  <si>
    <t>Грунт бетоноконтактный Формула мастера 7 кг</t>
  </si>
  <si>
    <t>Для ремонта в туалетную комнату 35 кв. 27.09.2020г</t>
  </si>
  <si>
    <t>Грунт глубокопроник д/укреп 10л бел</t>
  </si>
  <si>
    <t>Для ремонта в туалетную комнату 35 кв. 27.09.2020г.</t>
  </si>
  <si>
    <t>Колеровочная паста</t>
  </si>
  <si>
    <t>Краска акрилатная матовая д/внутрених работ</t>
  </si>
  <si>
    <t>Краска акрилатная матовая для внутрених работ</t>
  </si>
  <si>
    <t>Лента  клейкая малярная 50мм*50м</t>
  </si>
  <si>
    <t>Маска техническая KN95</t>
  </si>
  <si>
    <t>Выдано уборщице 16.09.2020г.</t>
  </si>
  <si>
    <t>Перчатки рез. латекс</t>
  </si>
  <si>
    <t>Ролик  Полиакрил, ворс 18мм желт L240</t>
  </si>
  <si>
    <t>Сверло по металлу СЦП10902В</t>
  </si>
  <si>
    <t>Светильник  НПП-60Вт овал белый</t>
  </si>
  <si>
    <t>Установлен в теплоузле 20.09.2020г.</t>
  </si>
  <si>
    <t>Шайба  оцинк. кузовная  DIN 9021 М 6мм</t>
  </si>
  <si>
    <t>Шпаклевка Weber Vetonit LR 20 кг</t>
  </si>
  <si>
    <t>Штукатурка гипсовая ХП  Старт 25 кг</t>
  </si>
  <si>
    <t>Бумага SVETO</t>
  </si>
  <si>
    <t>август</t>
  </si>
  <si>
    <t>Кисть КФ-35*8 пласт. ручка черн.</t>
  </si>
  <si>
    <t>Хим.обработка подвала дома от блох</t>
  </si>
  <si>
    <t>Лист ПВ-406 ст3сл по ТУ</t>
  </si>
  <si>
    <t>Применена для устройства пандуса в 6 под. 13.08.2020г.</t>
  </si>
  <si>
    <t>Накладка д/замка навес.</t>
  </si>
  <si>
    <t>Применена для устройства пандуса в 6 под. 11.08.2020г.</t>
  </si>
  <si>
    <t>Ручка деревянная "Орех"</t>
  </si>
  <si>
    <t>Установлена на дверь с внутр. стороны  в 4 под.</t>
  </si>
  <si>
    <t>Саморезы гипсокартон-дерево 3,5*41</t>
  </si>
  <si>
    <t>0,126</t>
  </si>
  <si>
    <t>Средство от клещей и клопов для обработки тер.</t>
  </si>
  <si>
    <t>Средство от клещей и клопов для обработки территор</t>
  </si>
  <si>
    <t>Уголок 50*50 2.Ом алюм.</t>
  </si>
  <si>
    <t>Автомат ВА 47-29 1Р 6А 4,5кА тип С ИЭК</t>
  </si>
  <si>
    <t>Установлен в подвале 4 под. Взамен сгоревшего 23.07.2020г.</t>
  </si>
  <si>
    <t>июль</t>
  </si>
  <si>
    <t>Анкерный болт с гайкой</t>
  </si>
  <si>
    <t xml:space="preserve"> Для устройства пандуса в 6 под. 27.07.2020г.</t>
  </si>
  <si>
    <t>Болт с гайкой (6шт)</t>
  </si>
  <si>
    <t>Диск отезной по металл230*2,0*22</t>
  </si>
  <si>
    <t>Доска обрезная хв 25*150*3000мм=0,0113м3</t>
  </si>
  <si>
    <t>Применена для устройства пандуса в 6 под. 27.07.2020г.</t>
  </si>
  <si>
    <t>Заглушка ПП ДУ-1102,7мм</t>
  </si>
  <si>
    <t>Установлено в подвале 4 под. (архивная комната) 23.07.2020г.</t>
  </si>
  <si>
    <t>Манжета -переходник 110*126 пластик -чугун</t>
  </si>
  <si>
    <t>Установлено в подвале 2 под. Канализация 23.07.2020г.</t>
  </si>
  <si>
    <t>Муфта ПП Ду-110 2,7 мм</t>
  </si>
  <si>
    <t>Мыло жидкое алоэ 5 л.</t>
  </si>
  <si>
    <t>Выдано уборщице 26.07.2020г.</t>
  </si>
  <si>
    <t>Нетканое полотно</t>
  </si>
  <si>
    <t>м</t>
  </si>
  <si>
    <t>Выдано уборщице 09.07.2020г.</t>
  </si>
  <si>
    <t>Переход ПП на чугун D125*110 с уплотнением</t>
  </si>
  <si>
    <t>Петля гаражная с шар. 0,20</t>
  </si>
  <si>
    <t>Саморез  гипскартон-дерево 3,5х19 200шт</t>
  </si>
  <si>
    <t>Светильник НББ 64-60-080 (косое основание)</t>
  </si>
  <si>
    <t>Установлен на уличное освещение 2 под. 23.07.2020г.</t>
  </si>
  <si>
    <t>Уголок 50*50*4 ст3пс L6.0м</t>
  </si>
  <si>
    <t>Швеллер гнутый 100*50*4 ГОСТ8278-83</t>
  </si>
  <si>
    <t>т</t>
  </si>
  <si>
    <t>Электроды 3,0*350 1кг.</t>
  </si>
  <si>
    <t>Бочонок 1/2*1/2</t>
  </si>
  <si>
    <t>Установлено на уличный кран холодной воды 16.06.2020г.</t>
  </si>
  <si>
    <t>июнь</t>
  </si>
  <si>
    <t>Замок навесной дисковый 60мм ВС-НZ4-60</t>
  </si>
  <si>
    <t>Установлен в архивную комнату взамен сорванного  30.06.2020г.</t>
  </si>
  <si>
    <t>Манжета -переходник 110*126 пластик-чугун</t>
  </si>
  <si>
    <t>Установлено в кв. 44 на стояк общедомовой канализации11.06.2020г.</t>
  </si>
  <si>
    <t>Подводка 80 см гайка /штуцер нерж СТМ</t>
  </si>
  <si>
    <t>Почтовый конверт</t>
  </si>
  <si>
    <t>Ревизия  ПП Ду-110 2,7мм</t>
  </si>
  <si>
    <t>Тройник ПП 110*110*90гр.</t>
  </si>
  <si>
    <t>Труба ПП 0,25 м+патрубок *110 2,7 мм</t>
  </si>
  <si>
    <t>Труба ПП 1,0 м+патрубок *110 2,7 мм</t>
  </si>
  <si>
    <t>Разница ОДН</t>
  </si>
  <si>
    <t>Уборка снега</t>
  </si>
  <si>
    <t>Сотрудник</t>
  </si>
  <si>
    <t>Сумма</t>
  </si>
  <si>
    <t>Комментарий</t>
  </si>
  <si>
    <t>01.01.2020</t>
  </si>
  <si>
    <t>Кретова Наталья Андреевна</t>
  </si>
  <si>
    <t>Услуги по влажной уборке шести подъездов в многоквартирном доме по адресу г. Томск, ул. Мокрушина,20</t>
  </si>
  <si>
    <t>Глушков Алексей Алексеевич</t>
  </si>
  <si>
    <t>Звягинцев Дмитрий Анатольевич</t>
  </si>
  <si>
    <t>05.01.2020</t>
  </si>
  <si>
    <t>сброс снега и наледи, уборка сброшенного снега</t>
  </si>
  <si>
    <t>19.01.2020</t>
  </si>
  <si>
    <t>26.01.2020</t>
  </si>
  <si>
    <t>01.02.2020</t>
  </si>
  <si>
    <t>18.02.2020</t>
  </si>
  <si>
    <t>25.02.2020</t>
  </si>
  <si>
    <t>01.03.2020</t>
  </si>
  <si>
    <t>01.04.2020</t>
  </si>
  <si>
    <t>Николаева Ирина Михайловна</t>
  </si>
  <si>
    <t>01.05.2020</t>
  </si>
  <si>
    <t>24.05.2020</t>
  </si>
  <si>
    <t>01.06.2020</t>
  </si>
  <si>
    <t>16.06.2020</t>
  </si>
  <si>
    <t>оприсовка</t>
  </si>
  <si>
    <t>01.07.2020</t>
  </si>
  <si>
    <t>23.07.2020</t>
  </si>
  <si>
    <t>ремонт канализационной трубы в подвале 2 подъезда</t>
  </si>
  <si>
    <t>01.08.2020</t>
  </si>
  <si>
    <t>01.09.2020</t>
  </si>
  <si>
    <t>01.10.2020</t>
  </si>
  <si>
    <t>01.11.2020</t>
  </si>
  <si>
    <t>27.11.2020</t>
  </si>
  <si>
    <t>ремонт полотенцсушителей в подвале 3 под., установка кранов</t>
  </si>
  <si>
    <t>01.12.2020</t>
  </si>
  <si>
    <t>10.12.2020</t>
  </si>
  <si>
    <t xml:space="preserve">Химическая обработка подвала от блох и насекомых </t>
  </si>
  <si>
    <t>15.12.2020</t>
  </si>
  <si>
    <t>уборка снежных наметов с кровли</t>
  </si>
  <si>
    <t>19.12.2020</t>
  </si>
  <si>
    <t xml:space="preserve">ремонт стояка отопления в подвале 1-го подъезда </t>
  </si>
  <si>
    <t>24.12.2020</t>
  </si>
  <si>
    <t>снег</t>
  </si>
  <si>
    <t>3.6 Косметический ремонт приподъездных козырьков</t>
  </si>
  <si>
    <t>непредвиденные</t>
  </si>
  <si>
    <t>Ремонт м/ш</t>
  </si>
  <si>
    <t>Опрессовка и подготовка т/системы к зиме</t>
  </si>
  <si>
    <t>Зарплата обслуживающего персонала+налоги</t>
  </si>
  <si>
    <t>Непредвиденные</t>
  </si>
  <si>
    <t>налог УСН</t>
  </si>
  <si>
    <t>Фактическое исполнение</t>
  </si>
  <si>
    <t>Разница</t>
  </si>
  <si>
    <t>3.2 Начисление 27,1%(страховые взносы)</t>
  </si>
  <si>
    <t>3.4 Ремонт м/ш кв. 1,2,3,4,5,7,8,14,28,40,47,54,78,86,87,88,89</t>
  </si>
  <si>
    <t>3.5 Замена внутренних входных дверей во 2,3 подъездах; ремонт внутренних дверей в 4,5,6 подъездах</t>
  </si>
  <si>
    <t>3.9 Озеленение придомовой территории, покос травы</t>
  </si>
  <si>
    <t>3.10 Уборка снега с крыши и придомовой территории</t>
  </si>
  <si>
    <r>
      <t>4.0 Непредвиденные расходы(</t>
    </r>
    <r>
      <rPr>
        <sz val="8"/>
        <rFont val="Arial Cyr"/>
        <family val="0"/>
      </rPr>
      <t>в статью включены доходы: 25200,00 руб. и остаток с прошлого года: 19820,93руб.</t>
    </r>
    <r>
      <rPr>
        <sz val="10"/>
        <rFont val="Arial Cyr"/>
        <family val="0"/>
      </rPr>
      <t>)</t>
    </r>
  </si>
  <si>
    <t>Замена внутренних входных дверей во 2,3 подъездах; ремонт внутренних дверей в 4,5,6 подъездах</t>
  </si>
  <si>
    <t>поверка монометров</t>
  </si>
  <si>
    <t>стрижка газонов</t>
  </si>
  <si>
    <t>озеление</t>
  </si>
  <si>
    <t>Ремонт санузла в кв. 35</t>
  </si>
  <si>
    <t>Замена общего стояка канализационной трубы кв. 44</t>
  </si>
  <si>
    <t>Изготовление и монтаж пандусов под. 6</t>
  </si>
  <si>
    <t xml:space="preserve">Материалы для ремонта  кв. 35
</t>
  </si>
  <si>
    <t>ремонт полотенцесушителей в подвале 3 под., установка кранов</t>
  </si>
  <si>
    <t xml:space="preserve">Средство для дизенфекции
</t>
  </si>
  <si>
    <r>
      <t>4.0 Непредвиденные расходы =</t>
    </r>
    <r>
      <rPr>
        <b/>
        <sz val="10"/>
        <rFont val="Arial Cyr"/>
        <family val="0"/>
      </rPr>
      <t>59294,63</t>
    </r>
    <r>
      <rPr>
        <sz val="10"/>
        <rFont val="Arial Cyr"/>
        <family val="0"/>
      </rPr>
      <t xml:space="preserve"> состоит из непредвиденных расходов 35063,76р +разница ОДН 24230,9р</t>
    </r>
  </si>
  <si>
    <t>поверка манометров</t>
  </si>
  <si>
    <t>ИП Кислицын Иван Васильевич (Живая вода)</t>
  </si>
  <si>
    <t xml:space="preserve">Светильник влагозащитный
</t>
  </si>
  <si>
    <t xml:space="preserve">Материалы для пандуса подъезд №6
</t>
  </si>
  <si>
    <t xml:space="preserve">Материалы для ремонта полотенцесушителей в подвале
</t>
  </si>
  <si>
    <t>Озеленение придомовой территории, покос травы + налоги: 2298,00+622,76</t>
  </si>
  <si>
    <t>Поверка манометров зп+налоги: 804,00+218,31</t>
  </si>
  <si>
    <t xml:space="preserve">Манжеты, подводки, ревизия, тройник, труба, для кв 44
</t>
  </si>
  <si>
    <t xml:space="preserve">Материалы для пандуса под.№ 6
</t>
  </si>
  <si>
    <t>Уборка снега, дворник, налоги</t>
  </si>
  <si>
    <t>Опрессовка, сантехник, налоги</t>
  </si>
  <si>
    <t>Материалы применены для замены внутренних входных дверей во 2,3 подъездах; ремонта внутренних входных дверей в 4,5,6 подъездах</t>
  </si>
  <si>
    <t>Датчик движения  ДД -024 1100Вт-3шт
На расходы по обычным видам деятельности
Членские взносы
Жилищная услуга
Расходы по текущему ремонту дома</t>
  </si>
  <si>
    <t>Налог УСН
&lt;...&gt;
&lt;...&gt;
Налог (взносы): начислено / уплачено</t>
  </si>
  <si>
    <t xml:space="preserve">Права использования Электронного документооборота
</t>
  </si>
  <si>
    <t xml:space="preserve"> Картридж D101S
На расходы по обычным видам деятельности
Членские взносы
Жилищная услуга
Расходы по содержанию и обслуживанию дома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</si>
</sst>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;[Red]\-0.00"/>
    <numFmt numFmtId="183" formatCode="#,##0.00;[Red]\-#,##0.00"/>
    <numFmt numFmtId="184" formatCode="0.0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14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sz val="14"/>
      <color indexed="10"/>
      <name val="Arial"/>
      <family val="0"/>
    </font>
    <font>
      <sz val="8"/>
      <color indexed="10"/>
      <name val="Arial Cyr"/>
      <family val="0"/>
    </font>
    <font>
      <sz val="8"/>
      <color indexed="24"/>
      <name val="Microsoft Sans Serif"/>
      <family val="0"/>
    </font>
    <font>
      <sz val="8"/>
      <color indexed="12"/>
      <name val="Arial"/>
      <family val="2"/>
    </font>
    <font>
      <sz val="10"/>
      <color indexed="12"/>
      <name val="Arial Cyr"/>
      <family val="0"/>
    </font>
    <font>
      <sz val="8"/>
      <color indexed="15"/>
      <name val="Arial"/>
      <family val="2"/>
    </font>
    <font>
      <sz val="8"/>
      <color indexed="17"/>
      <name val="Arial"/>
      <family val="2"/>
    </font>
    <font>
      <sz val="8"/>
      <color indexed="15"/>
      <name val="Arial Cyr"/>
      <family val="0"/>
    </font>
    <font>
      <sz val="8"/>
      <color indexed="17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9"/>
      <name val="Arial Cyr"/>
      <family val="0"/>
    </font>
    <font>
      <b/>
      <sz val="9"/>
      <color indexed="12"/>
      <name val="Arial Cyr"/>
      <family val="0"/>
    </font>
    <font>
      <b/>
      <sz val="9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ck"/>
      <top/>
      <bottom style="thin"/>
    </border>
    <border>
      <left style="double"/>
      <right style="double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0" fillId="32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0" fillId="32" borderId="10" xfId="0" applyNumberForma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10" xfId="0" applyNumberFormat="1" applyFont="1" applyBorder="1" applyAlignment="1">
      <alignment/>
    </xf>
    <xf numFmtId="0" fontId="9" fillId="0" borderId="0" xfId="0" applyFont="1" applyAlignment="1">
      <alignment horizontal="centerContinuous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0" xfId="0" applyFont="1" applyAlignment="1">
      <alignment horizontal="centerContinuous" wrapText="1"/>
    </xf>
    <xf numFmtId="0" fontId="1" fillId="0" borderId="10" xfId="0" applyFont="1" applyBorder="1" applyAlignment="1">
      <alignment horizontal="right" vertical="top"/>
    </xf>
    <xf numFmtId="0" fontId="1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top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2" fontId="13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right" vertical="top"/>
    </xf>
    <xf numFmtId="2" fontId="1" fillId="0" borderId="18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17" fillId="33" borderId="10" xfId="0" applyNumberFormat="1" applyFont="1" applyFill="1" applyBorder="1" applyAlignment="1">
      <alignment horizontal="left" vertical="top"/>
    </xf>
    <xf numFmtId="0" fontId="14" fillId="32" borderId="10" xfId="0" applyNumberFormat="1" applyFont="1" applyFill="1" applyBorder="1" applyAlignment="1">
      <alignment horizontal="left" vertical="top"/>
    </xf>
    <xf numFmtId="4" fontId="14" fillId="32" borderId="10" xfId="0" applyNumberFormat="1" applyFont="1" applyFill="1" applyBorder="1" applyAlignment="1">
      <alignment horizontal="right" vertical="top"/>
    </xf>
    <xf numFmtId="2" fontId="14" fillId="32" borderId="10" xfId="0" applyNumberFormat="1" applyFont="1" applyFill="1" applyBorder="1" applyAlignment="1">
      <alignment horizontal="right" vertical="top"/>
    </xf>
    <xf numFmtId="4" fontId="13" fillId="32" borderId="10" xfId="0" applyNumberFormat="1" applyFont="1" applyFill="1" applyBorder="1" applyAlignment="1">
      <alignment horizontal="right" vertical="top"/>
    </xf>
    <xf numFmtId="0" fontId="13" fillId="32" borderId="10" xfId="0" applyNumberFormat="1" applyFont="1" applyFill="1" applyBorder="1" applyAlignment="1">
      <alignment horizontal="left" vertical="top"/>
    </xf>
    <xf numFmtId="4" fontId="18" fillId="32" borderId="10" xfId="0" applyNumberFormat="1" applyFont="1" applyFill="1" applyBorder="1" applyAlignment="1">
      <alignment horizontal="right" vertical="top"/>
    </xf>
    <xf numFmtId="0" fontId="18" fillId="32" borderId="10" xfId="0" applyNumberFormat="1" applyFont="1" applyFill="1" applyBorder="1" applyAlignment="1">
      <alignment horizontal="left" vertical="top"/>
    </xf>
    <xf numFmtId="2" fontId="18" fillId="32" borderId="10" xfId="0" applyNumberFormat="1" applyFont="1" applyFill="1" applyBorder="1" applyAlignment="1">
      <alignment horizontal="right" vertical="top"/>
    </xf>
    <xf numFmtId="0" fontId="19" fillId="0" borderId="0" xfId="0" applyFont="1" applyAlignment="1">
      <alignment/>
    </xf>
    <xf numFmtId="4" fontId="20" fillId="32" borderId="10" xfId="0" applyNumberFormat="1" applyFont="1" applyFill="1" applyBorder="1" applyAlignment="1">
      <alignment horizontal="right" vertical="top"/>
    </xf>
    <xf numFmtId="0" fontId="20" fillId="32" borderId="10" xfId="0" applyNumberFormat="1" applyFont="1" applyFill="1" applyBorder="1" applyAlignment="1">
      <alignment horizontal="left" vertical="top"/>
    </xf>
    <xf numFmtId="2" fontId="21" fillId="32" borderId="10" xfId="0" applyNumberFormat="1" applyFont="1" applyFill="1" applyBorder="1" applyAlignment="1">
      <alignment horizontal="right" vertical="top"/>
    </xf>
    <xf numFmtId="0" fontId="21" fillId="32" borderId="10" xfId="0" applyNumberFormat="1" applyFont="1" applyFill="1" applyBorder="1" applyAlignment="1">
      <alignment horizontal="left" vertical="top"/>
    </xf>
    <xf numFmtId="4" fontId="1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4" fontId="21" fillId="32" borderId="10" xfId="0" applyNumberFormat="1" applyFont="1" applyFill="1" applyBorder="1" applyAlignment="1">
      <alignment horizontal="right" vertical="top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vertical="top" wrapText="1"/>
    </xf>
    <xf numFmtId="0" fontId="2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26" fillId="0" borderId="10" xfId="0" applyFont="1" applyBorder="1" applyAlignment="1">
      <alignment horizontal="right"/>
    </xf>
    <xf numFmtId="0" fontId="26" fillId="0" borderId="0" xfId="0" applyFont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0" xfId="0" applyFont="1" applyAlignment="1">
      <alignment wrapText="1"/>
    </xf>
    <xf numFmtId="2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14" fillId="32" borderId="10" xfId="0" applyNumberFormat="1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right" vertical="top"/>
    </xf>
    <xf numFmtId="0" fontId="1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0" fontId="20" fillId="32" borderId="0" xfId="0" applyNumberFormat="1" applyFont="1" applyFill="1" applyBorder="1" applyAlignment="1">
      <alignment horizontal="left" vertical="top"/>
    </xf>
    <xf numFmtId="2" fontId="23" fillId="0" borderId="0" xfId="0" applyNumberFormat="1" applyFont="1" applyBorder="1" applyAlignment="1">
      <alignment/>
    </xf>
    <xf numFmtId="0" fontId="21" fillId="32" borderId="0" xfId="0" applyNumberFormat="1" applyFont="1" applyFill="1" applyBorder="1" applyAlignment="1">
      <alignment horizontal="left" vertical="top"/>
    </xf>
    <xf numFmtId="2" fontId="21" fillId="32" borderId="0" xfId="0" applyNumberFormat="1" applyFont="1" applyFill="1" applyBorder="1" applyAlignment="1">
      <alignment horizontal="right" vertical="top"/>
    </xf>
    <xf numFmtId="4" fontId="21" fillId="32" borderId="0" xfId="0" applyNumberFormat="1" applyFont="1" applyFill="1" applyBorder="1" applyAlignment="1">
      <alignment horizontal="right" vertical="top"/>
    </xf>
    <xf numFmtId="0" fontId="29" fillId="32" borderId="0" xfId="0" applyFont="1" applyFill="1" applyAlignment="1">
      <alignment horizontal="centerContinuous"/>
    </xf>
    <xf numFmtId="0" fontId="29" fillId="32" borderId="11" xfId="0" applyFont="1" applyFill="1" applyBorder="1" applyAlignment="1">
      <alignment horizontal="right" vertical="top"/>
    </xf>
    <xf numFmtId="0" fontId="29" fillId="32" borderId="0" xfId="0" applyFont="1" applyFill="1" applyAlignment="1">
      <alignment/>
    </xf>
    <xf numFmtId="0" fontId="26" fillId="0" borderId="12" xfId="0" applyFont="1" applyBorder="1" applyAlignment="1">
      <alignment horizontal="right"/>
    </xf>
    <xf numFmtId="0" fontId="31" fillId="32" borderId="12" xfId="0" applyFont="1" applyFill="1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32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6" fontId="0" fillId="32" borderId="10" xfId="0" applyNumberForma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16" fillId="0" borderId="0" xfId="0" applyNumberFormat="1" applyFont="1" applyAlignment="1">
      <alignment/>
    </xf>
    <xf numFmtId="4" fontId="32" fillId="32" borderId="10" xfId="0" applyNumberFormat="1" applyFont="1" applyFill="1" applyBorder="1" applyAlignment="1">
      <alignment horizontal="right" vertical="top"/>
    </xf>
    <xf numFmtId="0" fontId="32" fillId="32" borderId="10" xfId="0" applyNumberFormat="1" applyFont="1" applyFill="1" applyBorder="1" applyAlignment="1">
      <alignment horizontal="left" vertical="top"/>
    </xf>
    <xf numFmtId="4" fontId="22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29" fillId="0" borderId="18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left" vertical="center" wrapText="1"/>
    </xf>
    <xf numFmtId="2" fontId="1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Alignment="1">
      <alignment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0" fillId="32" borderId="10" xfId="0" applyFill="1" applyBorder="1" applyAlignment="1">
      <alignment wrapText="1"/>
    </xf>
    <xf numFmtId="0" fontId="7" fillId="0" borderId="10" xfId="0" applyFont="1" applyBorder="1" applyAlignment="1">
      <alignment wrapText="1"/>
    </xf>
    <xf numFmtId="16" fontId="0" fillId="32" borderId="10" xfId="0" applyNumberForma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6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4" fontId="0" fillId="0" borderId="21" xfId="0" applyNumberFormat="1" applyFon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4" fontId="0" fillId="32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16" fontId="0" fillId="32" borderId="1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286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286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Обновить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1000125</xdr:colOff>
      <xdr:row>82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628650" y="17497425"/>
          <a:ext cx="100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1</xdr:col>
      <xdr:colOff>1209675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838325" y="174974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733425</xdr:colOff>
      <xdr:row>82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790825" y="174974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1000125</xdr:colOff>
      <xdr:row>82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28650" y="17497425"/>
          <a:ext cx="100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733425</xdr:colOff>
      <xdr:row>82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790825" y="174974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0" y="17497425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Ответственный: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286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2865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Обновить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1000125</xdr:colOff>
      <xdr:row>75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628650" y="19440525"/>
          <a:ext cx="1000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1</xdr:col>
      <xdr:colOff>1209675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838325" y="1944052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676525" y="1944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" name="Текст 8"/>
        <xdr:cNvSpPr txBox="1">
          <a:spLocks noChangeArrowheads="1"/>
        </xdr:cNvSpPr>
      </xdr:nvSpPr>
      <xdr:spPr>
        <a:xfrm>
          <a:off x="0" y="19440525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Ответственный: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Обновить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65</xdr:row>
      <xdr:rowOff>133350</xdr:rowOff>
    </xdr:from>
    <xdr:to>
      <xdr:col>0</xdr:col>
      <xdr:colOff>0</xdr:colOff>
      <xdr:row>66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0" y="123444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65</xdr:row>
      <xdr:rowOff>133350</xdr:rowOff>
    </xdr:from>
    <xdr:to>
      <xdr:col>0</xdr:col>
      <xdr:colOff>0</xdr:colOff>
      <xdr:row>66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0" y="123444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Ответственный: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9">
      <selection activeCell="H27" sqref="H27"/>
    </sheetView>
  </sheetViews>
  <sheetFormatPr defaultColWidth="9.00390625" defaultRowHeight="12.75"/>
  <cols>
    <col min="1" max="1" width="3.75390625" style="0" customWidth="1"/>
    <col min="2" max="2" width="47.625" style="0" customWidth="1"/>
    <col min="3" max="3" width="15.125" style="0" customWidth="1"/>
    <col min="4" max="4" width="5.25390625" style="0" hidden="1" customWidth="1"/>
    <col min="5" max="5" width="14.00390625" style="0" customWidth="1"/>
    <col min="6" max="6" width="14.25390625" style="0" customWidth="1"/>
    <col min="8" max="8" width="9.625" style="0" bestFit="1" customWidth="1"/>
  </cols>
  <sheetData>
    <row r="1" ht="12.75">
      <c r="B1" s="6" t="s">
        <v>27</v>
      </c>
    </row>
    <row r="2" spans="4:5" ht="12.75">
      <c r="D2" t="s">
        <v>30</v>
      </c>
      <c r="E2" s="69"/>
    </row>
    <row r="3" spans="3:5" ht="12.75">
      <c r="C3" s="147" t="s">
        <v>31</v>
      </c>
      <c r="E3" s="10"/>
    </row>
    <row r="4" spans="3:5" ht="12.75">
      <c r="C4" s="147" t="s">
        <v>32</v>
      </c>
      <c r="E4" s="10"/>
    </row>
    <row r="5" spans="3:5" ht="12.75">
      <c r="C5" s="148" t="s">
        <v>33</v>
      </c>
      <c r="E5" s="9"/>
    </row>
    <row r="6" spans="1:4" ht="26.25" customHeight="1">
      <c r="A6" s="151" t="s">
        <v>29</v>
      </c>
      <c r="B6" s="152"/>
      <c r="C6" s="152"/>
      <c r="D6" s="152"/>
    </row>
    <row r="7" spans="1:4" ht="12.75">
      <c r="A7" s="153" t="s">
        <v>28</v>
      </c>
      <c r="B7" s="153"/>
      <c r="C7" s="153"/>
      <c r="D7" s="153"/>
    </row>
    <row r="8" spans="1:4" ht="12.75">
      <c r="A8" s="153" t="s">
        <v>43</v>
      </c>
      <c r="B8" s="153"/>
      <c r="C8" s="153"/>
      <c r="D8" s="153"/>
    </row>
    <row r="9" spans="1:4" ht="12.75">
      <c r="A9" s="7"/>
      <c r="B9" s="7"/>
      <c r="C9" s="7"/>
      <c r="D9" s="7"/>
    </row>
    <row r="10" spans="1:6" ht="12.75">
      <c r="A10" s="1" t="s">
        <v>35</v>
      </c>
      <c r="B10" s="1"/>
      <c r="C10" s="1"/>
      <c r="D10" s="1"/>
      <c r="E10" s="1"/>
      <c r="F10" s="1"/>
    </row>
    <row r="11" spans="1:6" ht="25.5">
      <c r="A11" s="1" t="s">
        <v>0</v>
      </c>
      <c r="B11" s="1" t="s">
        <v>1</v>
      </c>
      <c r="C11" s="149" t="s">
        <v>2</v>
      </c>
      <c r="D11" s="150"/>
      <c r="E11" s="178" t="s">
        <v>261</v>
      </c>
      <c r="F11" s="123" t="s">
        <v>262</v>
      </c>
    </row>
    <row r="12" spans="1:6" ht="12.75">
      <c r="A12" s="1"/>
      <c r="B12" s="1"/>
      <c r="C12" s="1" t="s">
        <v>42</v>
      </c>
      <c r="D12" s="1" t="s">
        <v>46</v>
      </c>
      <c r="E12" s="1"/>
      <c r="F12" s="1"/>
    </row>
    <row r="13" spans="1:6" ht="12.75">
      <c r="A13" s="3" t="s">
        <v>3</v>
      </c>
      <c r="B13" s="3" t="s">
        <v>4</v>
      </c>
      <c r="C13" s="1"/>
      <c r="D13" s="1"/>
      <c r="E13" s="1"/>
      <c r="F13" s="1"/>
    </row>
    <row r="14" spans="1:6" ht="12.75">
      <c r="A14" s="1"/>
      <c r="B14" s="1" t="s">
        <v>39</v>
      </c>
      <c r="C14" s="1">
        <v>3600</v>
      </c>
      <c r="D14" s="1">
        <f>C14</f>
        <v>3600</v>
      </c>
      <c r="E14" s="1">
        <v>3600</v>
      </c>
      <c r="F14" s="1">
        <f>C14-E14</f>
        <v>0</v>
      </c>
    </row>
    <row r="15" spans="1:6" ht="12.75">
      <c r="A15" s="1"/>
      <c r="B15" s="1" t="s">
        <v>40</v>
      </c>
      <c r="C15" s="1">
        <v>14400</v>
      </c>
      <c r="D15" s="1">
        <f>C15</f>
        <v>14400</v>
      </c>
      <c r="E15" s="1">
        <v>14400</v>
      </c>
      <c r="F15" s="1">
        <f>C15-E15</f>
        <v>0</v>
      </c>
    </row>
    <row r="16" spans="1:6" ht="12.75">
      <c r="A16" s="1"/>
      <c r="B16" s="1" t="s">
        <v>41</v>
      </c>
      <c r="C16" s="1">
        <v>7200</v>
      </c>
      <c r="D16" s="1">
        <f>C16</f>
        <v>7200</v>
      </c>
      <c r="E16" s="1">
        <v>7200</v>
      </c>
      <c r="F16" s="1">
        <f>C16-E16</f>
        <v>0</v>
      </c>
    </row>
    <row r="17" spans="1:6" ht="12.75">
      <c r="A17" s="1"/>
      <c r="B17" s="1" t="s">
        <v>281</v>
      </c>
      <c r="C17" s="1"/>
      <c r="D17" s="1">
        <v>8000</v>
      </c>
      <c r="E17" s="1">
        <v>8000</v>
      </c>
      <c r="F17" s="1">
        <v>8000</v>
      </c>
    </row>
    <row r="18" spans="1:6" ht="12.75">
      <c r="A18" s="1"/>
      <c r="B18" s="3" t="s">
        <v>8</v>
      </c>
      <c r="C18" s="1">
        <f>C14+C15+C16</f>
        <v>25200</v>
      </c>
      <c r="D18" s="1">
        <f>SUM(D14:D17)</f>
        <v>33200</v>
      </c>
      <c r="E18" s="1">
        <f>E14+E15+E16+E17</f>
        <v>33200</v>
      </c>
      <c r="F18" s="1">
        <v>8000</v>
      </c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 t="s">
        <v>5</v>
      </c>
      <c r="C20" s="1"/>
      <c r="D20" s="1"/>
      <c r="E20" s="1"/>
      <c r="F20" s="1"/>
    </row>
    <row r="21" spans="1:6" ht="12.75">
      <c r="A21" s="1"/>
      <c r="B21" s="1" t="s">
        <v>6</v>
      </c>
      <c r="C21" s="12">
        <v>431974.9</v>
      </c>
      <c r="D21" s="8">
        <f>C21/11</f>
        <v>39270.44545454546</v>
      </c>
      <c r="E21" s="8">
        <v>431838.72</v>
      </c>
      <c r="F21" s="8">
        <f>C21-E21</f>
        <v>136.18000000005122</v>
      </c>
    </row>
    <row r="22" spans="1:6" ht="12.75">
      <c r="A22" s="1"/>
      <c r="B22" s="1" t="s">
        <v>7</v>
      </c>
      <c r="C22" s="12">
        <f>633003.67-25200-19820.93</f>
        <v>587982.74</v>
      </c>
      <c r="D22" s="8">
        <f>C22/11</f>
        <v>53452.976363636364</v>
      </c>
      <c r="E22" s="8">
        <v>588202.44</v>
      </c>
      <c r="F22" s="8">
        <f>C22-E22</f>
        <v>-219.69999999995343</v>
      </c>
    </row>
    <row r="23" spans="1:6" ht="12.75">
      <c r="A23" s="1"/>
      <c r="B23" s="3" t="s">
        <v>8</v>
      </c>
      <c r="C23" s="12">
        <f>C21+C22</f>
        <v>1019957.64</v>
      </c>
      <c r="D23" s="8">
        <f>SUM(D21:D22)</f>
        <v>92723.42181818181</v>
      </c>
      <c r="E23" s="8">
        <f>E21+E22</f>
        <v>1020041.1599999999</v>
      </c>
      <c r="F23" s="8">
        <f>C23-E23</f>
        <v>-83.51999999990221</v>
      </c>
    </row>
    <row r="24" spans="1:6" ht="12.75">
      <c r="A24" s="1"/>
      <c r="B24" s="1" t="s">
        <v>10</v>
      </c>
      <c r="C24" s="12"/>
      <c r="D24" s="1"/>
      <c r="E24" s="8"/>
      <c r="F24" s="8"/>
    </row>
    <row r="25" spans="1:6" ht="12.75">
      <c r="A25" s="1"/>
      <c r="B25" s="1"/>
      <c r="C25" s="12"/>
      <c r="D25" s="1"/>
      <c r="E25" s="8"/>
      <c r="F25" s="8"/>
    </row>
    <row r="26" spans="1:6" s="2" customFormat="1" ht="12.75">
      <c r="A26" s="3" t="s">
        <v>9</v>
      </c>
      <c r="B26" s="3" t="s">
        <v>11</v>
      </c>
      <c r="C26" s="13"/>
      <c r="D26" s="3"/>
      <c r="E26" s="17"/>
      <c r="F26" s="8"/>
    </row>
    <row r="27" spans="1:6" ht="12.75">
      <c r="A27" s="1"/>
      <c r="B27" s="1" t="s">
        <v>12</v>
      </c>
      <c r="C27" s="12">
        <v>135168</v>
      </c>
      <c r="D27" s="12">
        <f>C27/12*11</f>
        <v>123904</v>
      </c>
      <c r="E27" s="8">
        <v>135168</v>
      </c>
      <c r="F27" s="8">
        <f>C27-E27</f>
        <v>0</v>
      </c>
    </row>
    <row r="28" spans="1:6" ht="12.75">
      <c r="A28" s="1"/>
      <c r="B28" s="1" t="s">
        <v>13</v>
      </c>
      <c r="C28" s="12"/>
      <c r="D28" s="12"/>
      <c r="E28" s="8"/>
      <c r="F28" s="8">
        <f aca="true" t="shared" si="0" ref="F28:F54">C28-E28</f>
        <v>0</v>
      </c>
    </row>
    <row r="29" spans="1:6" ht="12.75">
      <c r="A29" s="1"/>
      <c r="B29" s="1" t="s">
        <v>38</v>
      </c>
      <c r="C29" s="12">
        <f>C27*30.2/100</f>
        <v>40820.736000000004</v>
      </c>
      <c r="D29" s="12">
        <f>C29/12*11</f>
        <v>37419.00800000001</v>
      </c>
      <c r="E29" s="8">
        <f>40844.08-670</f>
        <v>40174.08</v>
      </c>
      <c r="F29" s="8">
        <f t="shared" si="0"/>
        <v>646.6560000000027</v>
      </c>
    </row>
    <row r="30" spans="1:6" ht="12.75">
      <c r="A30" s="1"/>
      <c r="B30" s="1" t="s">
        <v>14</v>
      </c>
      <c r="C30" s="12">
        <v>3500</v>
      </c>
      <c r="D30" s="12">
        <v>3000</v>
      </c>
      <c r="E30" s="8">
        <v>6567.45</v>
      </c>
      <c r="F30" s="8">
        <f t="shared" si="0"/>
        <v>-3067.45</v>
      </c>
    </row>
    <row r="31" spans="1:6" ht="12.75">
      <c r="A31" s="1"/>
      <c r="B31" s="1" t="s">
        <v>15</v>
      </c>
      <c r="C31" s="12">
        <v>25000</v>
      </c>
      <c r="D31" s="12">
        <v>5000</v>
      </c>
      <c r="E31" s="8">
        <v>2249.3</v>
      </c>
      <c r="F31" s="8">
        <f t="shared" si="0"/>
        <v>22750.7</v>
      </c>
    </row>
    <row r="32" spans="1:6" ht="12.75">
      <c r="A32" s="1"/>
      <c r="B32" s="1" t="s">
        <v>16</v>
      </c>
      <c r="C32" s="12">
        <v>1000</v>
      </c>
      <c r="D32" s="12">
        <v>600</v>
      </c>
      <c r="E32" s="8">
        <v>256</v>
      </c>
      <c r="F32" s="8">
        <f t="shared" si="0"/>
        <v>744</v>
      </c>
    </row>
    <row r="33" spans="1:6" ht="12.75">
      <c r="A33" s="1"/>
      <c r="B33" s="1" t="s">
        <v>17</v>
      </c>
      <c r="C33" s="12">
        <v>12000</v>
      </c>
      <c r="D33" s="12">
        <v>12000</v>
      </c>
      <c r="E33" s="8">
        <v>10554</v>
      </c>
      <c r="F33" s="8">
        <f t="shared" si="0"/>
        <v>1446</v>
      </c>
    </row>
    <row r="34" spans="1:6" ht="12.75">
      <c r="A34" s="1"/>
      <c r="B34" s="1" t="s">
        <v>18</v>
      </c>
      <c r="C34" s="12">
        <v>31900</v>
      </c>
      <c r="D34" s="12">
        <f>C34/12*11</f>
        <v>29241.666666666668</v>
      </c>
      <c r="E34" s="8">
        <v>37115.9</v>
      </c>
      <c r="F34" s="8">
        <f t="shared" si="0"/>
        <v>-5215.9000000000015</v>
      </c>
    </row>
    <row r="35" spans="1:6" ht="12.75">
      <c r="A35" s="1"/>
      <c r="B35" s="1" t="s">
        <v>19</v>
      </c>
      <c r="C35" s="12">
        <v>137931</v>
      </c>
      <c r="D35" s="12">
        <f>C35/12*11</f>
        <v>126436.75</v>
      </c>
      <c r="E35" s="8">
        <v>137931</v>
      </c>
      <c r="F35" s="8">
        <f t="shared" si="0"/>
        <v>0</v>
      </c>
    </row>
    <row r="36" spans="1:6" ht="12.75">
      <c r="A36" s="1"/>
      <c r="B36" s="1" t="s">
        <v>20</v>
      </c>
      <c r="C36" s="12">
        <f>C35*30.2/100</f>
        <v>41655.162</v>
      </c>
      <c r="D36" s="12">
        <f>D35*30.2/100</f>
        <v>38183.8985</v>
      </c>
      <c r="E36" s="8">
        <v>41655.16</v>
      </c>
      <c r="F36" s="8">
        <f t="shared" si="0"/>
        <v>0.001999999993131496</v>
      </c>
    </row>
    <row r="37" spans="1:6" ht="12.75">
      <c r="A37" s="1"/>
      <c r="B37" s="1" t="s">
        <v>21</v>
      </c>
      <c r="C37" s="12">
        <v>3000</v>
      </c>
      <c r="D37" s="12">
        <v>3000</v>
      </c>
      <c r="E37" s="8">
        <v>20311.39</v>
      </c>
      <c r="F37" s="8">
        <f t="shared" si="0"/>
        <v>-17311.39</v>
      </c>
    </row>
    <row r="38" spans="1:6" s="2" customFormat="1" ht="12.75">
      <c r="A38" s="3"/>
      <c r="B38" s="3" t="s">
        <v>8</v>
      </c>
      <c r="C38" s="13">
        <f>SUM(C27:C37)</f>
        <v>431974.89800000004</v>
      </c>
      <c r="D38" s="13">
        <f>SUM(D27:D37)</f>
        <v>378785.32316666667</v>
      </c>
      <c r="E38" s="8">
        <f>SUM(E27:E37)</f>
        <v>431982.28</v>
      </c>
      <c r="F38" s="8">
        <f>C38-E38</f>
        <v>-7.381999999983236</v>
      </c>
    </row>
    <row r="39" spans="1:6" ht="12.75">
      <c r="A39" s="3" t="s">
        <v>22</v>
      </c>
      <c r="B39" s="3" t="s">
        <v>23</v>
      </c>
      <c r="C39" s="13"/>
      <c r="D39" s="1"/>
      <c r="E39" s="11"/>
      <c r="F39" s="8"/>
    </row>
    <row r="40" spans="1:6" s="4" customFormat="1" ht="12.75">
      <c r="A40" s="163"/>
      <c r="B40" s="161" t="s">
        <v>24</v>
      </c>
      <c r="C40" s="167">
        <v>223452</v>
      </c>
      <c r="D40" s="168">
        <f aca="true" t="shared" si="1" ref="D40:D54">C40/11</f>
        <v>20313.81818181818</v>
      </c>
      <c r="E40" s="169">
        <v>223453</v>
      </c>
      <c r="F40" s="170">
        <f t="shared" si="0"/>
        <v>-1</v>
      </c>
    </row>
    <row r="41" spans="1:6" ht="16.5" customHeight="1">
      <c r="A41" s="164"/>
      <c r="B41" s="162" t="s">
        <v>37</v>
      </c>
      <c r="C41" s="171"/>
      <c r="D41" s="172">
        <f>C41/11</f>
        <v>0</v>
      </c>
      <c r="E41" s="171"/>
      <c r="F41" s="171"/>
    </row>
    <row r="42" spans="1:8" ht="12.75">
      <c r="A42" s="1"/>
      <c r="B42" s="122" t="s">
        <v>263</v>
      </c>
      <c r="C42" s="12">
        <f>C40*27.1/100</f>
        <v>60555.492</v>
      </c>
      <c r="D42" s="8">
        <f t="shared" si="1"/>
        <v>5505.044727272727</v>
      </c>
      <c r="E42" s="8">
        <v>60555.76</v>
      </c>
      <c r="F42" s="8">
        <f t="shared" si="0"/>
        <v>-0.2680000000036671</v>
      </c>
      <c r="H42" s="5"/>
    </row>
    <row r="43" spans="1:6" ht="12.75">
      <c r="A43" s="165"/>
      <c r="B43" s="166" t="s">
        <v>25</v>
      </c>
      <c r="C43" s="173">
        <v>7304</v>
      </c>
      <c r="D43" s="174">
        <f t="shared" si="1"/>
        <v>664</v>
      </c>
      <c r="E43" s="170">
        <v>7304</v>
      </c>
      <c r="F43" s="170">
        <f t="shared" si="0"/>
        <v>0</v>
      </c>
    </row>
    <row r="44" spans="1:6" ht="12.75">
      <c r="A44" s="164"/>
      <c r="B44" s="162" t="s">
        <v>36</v>
      </c>
      <c r="C44" s="171"/>
      <c r="D44" s="174">
        <f t="shared" si="1"/>
        <v>0</v>
      </c>
      <c r="E44" s="171"/>
      <c r="F44" s="171"/>
    </row>
    <row r="45" spans="1:6" ht="26.25" customHeight="1">
      <c r="A45" s="1"/>
      <c r="B45" s="146" t="s">
        <v>264</v>
      </c>
      <c r="C45" s="175">
        <v>128407.93</v>
      </c>
      <c r="D45" s="174">
        <f t="shared" si="1"/>
        <v>11673.448181818181</v>
      </c>
      <c r="E45" s="174">
        <v>135225</v>
      </c>
      <c r="F45" s="174">
        <f t="shared" si="0"/>
        <v>-6817.070000000007</v>
      </c>
    </row>
    <row r="46" spans="1:6" ht="38.25">
      <c r="A46" s="1"/>
      <c r="B46" s="124" t="s">
        <v>265</v>
      </c>
      <c r="C46" s="175">
        <v>26000</v>
      </c>
      <c r="D46" s="174">
        <f t="shared" si="1"/>
        <v>2363.6363636363635</v>
      </c>
      <c r="E46" s="174">
        <v>23282.91</v>
      </c>
      <c r="F46" s="174">
        <f t="shared" si="0"/>
        <v>2717.09</v>
      </c>
    </row>
    <row r="47" spans="1:6" ht="14.25" customHeight="1">
      <c r="A47" s="1"/>
      <c r="B47" s="177" t="s">
        <v>254</v>
      </c>
      <c r="C47" s="14">
        <v>10000</v>
      </c>
      <c r="D47" s="8">
        <f t="shared" si="1"/>
        <v>909.0909090909091</v>
      </c>
      <c r="E47" s="8">
        <v>0</v>
      </c>
      <c r="F47" s="8">
        <f t="shared" si="0"/>
        <v>10000</v>
      </c>
    </row>
    <row r="48" spans="1:6" ht="12.75">
      <c r="A48" s="1"/>
      <c r="B48" s="144" t="s">
        <v>44</v>
      </c>
      <c r="C48" s="15">
        <v>74316.72</v>
      </c>
      <c r="D48" s="8">
        <f t="shared" si="1"/>
        <v>6756.0654545454545</v>
      </c>
      <c r="E48" s="8">
        <v>74316.72</v>
      </c>
      <c r="F48" s="8">
        <f t="shared" si="0"/>
        <v>0</v>
      </c>
    </row>
    <row r="49" spans="1:6" ht="12.75">
      <c r="A49" s="1"/>
      <c r="B49" s="144" t="s">
        <v>45</v>
      </c>
      <c r="C49" s="14">
        <v>1300</v>
      </c>
      <c r="D49" s="8">
        <f t="shared" si="1"/>
        <v>118.18181818181819</v>
      </c>
      <c r="E49" s="8">
        <v>1022.31</v>
      </c>
      <c r="F49" s="8">
        <f t="shared" si="0"/>
        <v>277.69000000000005</v>
      </c>
    </row>
    <row r="50" spans="1:6" ht="13.5" customHeight="1">
      <c r="A50" s="1"/>
      <c r="B50" s="144" t="s">
        <v>266</v>
      </c>
      <c r="C50" s="14">
        <v>5000</v>
      </c>
      <c r="D50" s="8">
        <f t="shared" si="1"/>
        <v>454.54545454545456</v>
      </c>
      <c r="E50" s="8">
        <v>2920.76</v>
      </c>
      <c r="F50" s="8">
        <f t="shared" si="0"/>
        <v>2079.24</v>
      </c>
    </row>
    <row r="51" spans="1:6" ht="12.75" customHeight="1">
      <c r="A51" s="1"/>
      <c r="B51" s="122" t="s">
        <v>267</v>
      </c>
      <c r="C51" s="12">
        <v>35000</v>
      </c>
      <c r="D51" s="8">
        <f t="shared" si="1"/>
        <v>3181.818181818182</v>
      </c>
      <c r="E51" s="8">
        <v>35940.84</v>
      </c>
      <c r="F51" s="8">
        <f t="shared" si="0"/>
        <v>-940.8399999999965</v>
      </c>
    </row>
    <row r="52" spans="1:6" ht="30" customHeight="1">
      <c r="A52" s="1"/>
      <c r="B52" s="125" t="s">
        <v>268</v>
      </c>
      <c r="C52" s="176">
        <v>61667.53</v>
      </c>
      <c r="D52" s="174">
        <f t="shared" si="1"/>
        <v>5606.139090909091</v>
      </c>
      <c r="E52" s="174">
        <v>59294.63</v>
      </c>
      <c r="F52" s="174">
        <f t="shared" si="0"/>
        <v>2372.9000000000015</v>
      </c>
    </row>
    <row r="53" spans="1:6" s="2" customFormat="1" ht="12.75">
      <c r="A53" s="3"/>
      <c r="B53" s="3" t="s">
        <v>8</v>
      </c>
      <c r="C53" s="13">
        <f>SUM(C40:C52)</f>
        <v>633003.672</v>
      </c>
      <c r="D53" s="8">
        <f t="shared" si="1"/>
        <v>57545.78836363636</v>
      </c>
      <c r="E53" s="8">
        <f>SUM(E40:E52)</f>
        <v>623315.93</v>
      </c>
      <c r="F53" s="8">
        <f t="shared" si="0"/>
        <v>9687.74199999997</v>
      </c>
    </row>
    <row r="54" spans="1:6" ht="12.75">
      <c r="A54" s="1"/>
      <c r="B54" s="1" t="s">
        <v>26</v>
      </c>
      <c r="C54" s="12">
        <f>C38+C53</f>
        <v>1064978.57</v>
      </c>
      <c r="D54" s="8">
        <f t="shared" si="1"/>
        <v>96816.23363636364</v>
      </c>
      <c r="E54" s="8">
        <f>E53+E38</f>
        <v>1055298.21</v>
      </c>
      <c r="F54" s="8">
        <f t="shared" si="0"/>
        <v>9680.360000000102</v>
      </c>
    </row>
    <row r="55" spans="1:6" ht="12.75">
      <c r="A55" s="1"/>
      <c r="B55" s="1"/>
      <c r="C55" s="8"/>
      <c r="D55" s="1"/>
      <c r="E55" s="1"/>
      <c r="F55" s="1"/>
    </row>
    <row r="57" spans="5:6" ht="12.75">
      <c r="E57" s="5"/>
      <c r="F57" s="5"/>
    </row>
    <row r="58" spans="2:3" ht="12.75">
      <c r="B58" t="s">
        <v>34</v>
      </c>
      <c r="C58" s="16"/>
    </row>
    <row r="88" s="2" customFormat="1" ht="12.75"/>
  </sheetData>
  <sheetProtection/>
  <mergeCells count="12">
    <mergeCell ref="E40:E41"/>
    <mergeCell ref="F40:F41"/>
    <mergeCell ref="A43:A44"/>
    <mergeCell ref="C43:C44"/>
    <mergeCell ref="E43:E44"/>
    <mergeCell ref="F43:F44"/>
    <mergeCell ref="C11:D11"/>
    <mergeCell ref="A6:D6"/>
    <mergeCell ref="A7:D7"/>
    <mergeCell ref="A8:D8"/>
    <mergeCell ref="A40:A41"/>
    <mergeCell ref="C40:C41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A1" sqref="A1:I84"/>
    </sheetView>
  </sheetViews>
  <sheetFormatPr defaultColWidth="9.00390625" defaultRowHeight="12.75"/>
  <cols>
    <col min="1" max="1" width="8.25390625" style="21" customWidth="1"/>
    <col min="2" max="2" width="28.375" style="21" customWidth="1"/>
    <col min="3" max="3" width="9.625" style="21" customWidth="1"/>
    <col min="4" max="4" width="11.25390625" style="21" customWidth="1"/>
    <col min="5" max="5" width="9.625" style="21" customWidth="1"/>
    <col min="6" max="6" width="10.75390625" style="113" customWidth="1"/>
    <col min="7" max="7" width="9.25390625" style="21" customWidth="1"/>
    <col min="8" max="8" width="9.75390625" style="21" customWidth="1"/>
    <col min="9" max="9" width="9.125" style="21" customWidth="1"/>
  </cols>
  <sheetData>
    <row r="1" spans="1:7" ht="12.75">
      <c r="A1" s="18" t="s">
        <v>48</v>
      </c>
      <c r="B1" s="20"/>
      <c r="C1" s="20"/>
      <c r="D1" s="20"/>
      <c r="E1" s="20"/>
      <c r="F1" s="111"/>
      <c r="G1" s="20"/>
    </row>
    <row r="2" spans="1:7" ht="12.75">
      <c r="A2" s="18" t="s">
        <v>27</v>
      </c>
      <c r="B2" s="20"/>
      <c r="C2" s="20"/>
      <c r="D2" s="20"/>
      <c r="E2" s="20"/>
      <c r="F2" s="111"/>
      <c r="G2" s="20"/>
    </row>
    <row r="3" spans="1:9" s="2" customFormat="1" ht="67.5">
      <c r="A3" s="121"/>
      <c r="B3" s="121"/>
      <c r="C3" s="121" t="s">
        <v>93</v>
      </c>
      <c r="D3" s="91" t="s">
        <v>88</v>
      </c>
      <c r="E3" s="91" t="s">
        <v>89</v>
      </c>
      <c r="F3" s="118" t="s">
        <v>90</v>
      </c>
      <c r="G3" s="91" t="s">
        <v>92</v>
      </c>
      <c r="H3" s="92" t="s">
        <v>91</v>
      </c>
      <c r="I3" s="120" t="s">
        <v>260</v>
      </c>
    </row>
    <row r="4" spans="1:9" ht="23.25" customHeight="1">
      <c r="A4" s="24" t="s">
        <v>51</v>
      </c>
      <c r="B4" s="19" t="s">
        <v>52</v>
      </c>
      <c r="C4" s="25"/>
      <c r="D4" s="25">
        <v>2964.56</v>
      </c>
      <c r="E4" s="26" t="s">
        <v>53</v>
      </c>
      <c r="F4" s="112" t="s">
        <v>53</v>
      </c>
      <c r="G4" s="25"/>
      <c r="H4" s="26"/>
      <c r="I4" s="32"/>
    </row>
    <row r="5" spans="1:9" ht="14.25" customHeight="1">
      <c r="A5" s="24" t="s">
        <v>51</v>
      </c>
      <c r="B5" s="19" t="s">
        <v>54</v>
      </c>
      <c r="C5" s="25">
        <v>22758</v>
      </c>
      <c r="D5" s="25" t="s">
        <v>53</v>
      </c>
      <c r="E5" s="26" t="s">
        <v>53</v>
      </c>
      <c r="F5" s="112" t="s">
        <v>53</v>
      </c>
      <c r="G5" s="25"/>
      <c r="H5" s="30"/>
      <c r="I5" s="23"/>
    </row>
    <row r="6" spans="1:9" ht="13.5" customHeight="1">
      <c r="A6" s="24" t="s">
        <v>51</v>
      </c>
      <c r="B6" s="19" t="s">
        <v>55</v>
      </c>
      <c r="C6" s="25">
        <v>6819.27</v>
      </c>
      <c r="D6" s="25" t="s">
        <v>53</v>
      </c>
      <c r="E6" s="26" t="s">
        <v>53</v>
      </c>
      <c r="F6" s="112" t="s">
        <v>53</v>
      </c>
      <c r="G6" s="25"/>
      <c r="H6" s="30"/>
      <c r="I6" s="23"/>
    </row>
    <row r="7" spans="1:9" ht="12.75" customHeight="1">
      <c r="A7" s="24" t="s">
        <v>51</v>
      </c>
      <c r="B7" s="19" t="s">
        <v>56</v>
      </c>
      <c r="C7" s="25"/>
      <c r="D7" s="25" t="s">
        <v>53</v>
      </c>
      <c r="E7" s="25">
        <v>123.01</v>
      </c>
      <c r="F7" s="112" t="s">
        <v>53</v>
      </c>
      <c r="G7" s="25"/>
      <c r="H7" s="30"/>
      <c r="I7" s="23"/>
    </row>
    <row r="8" spans="1:9" ht="14.25" customHeight="1">
      <c r="A8" s="24" t="s">
        <v>51</v>
      </c>
      <c r="B8" s="19" t="s">
        <v>57</v>
      </c>
      <c r="C8" s="25"/>
      <c r="D8" s="25">
        <v>664</v>
      </c>
      <c r="E8" s="26" t="s">
        <v>53</v>
      </c>
      <c r="F8" s="112" t="s">
        <v>53</v>
      </c>
      <c r="G8" s="25"/>
      <c r="H8" s="30"/>
      <c r="I8" s="23"/>
    </row>
    <row r="9" spans="1:9" ht="22.5" customHeight="1">
      <c r="A9" s="24" t="s">
        <v>58</v>
      </c>
      <c r="B9" s="19" t="s">
        <v>52</v>
      </c>
      <c r="C9" s="25"/>
      <c r="D9" s="25">
        <v>2763.28</v>
      </c>
      <c r="E9" s="26" t="s">
        <v>53</v>
      </c>
      <c r="F9" s="112" t="s">
        <v>53</v>
      </c>
      <c r="G9" s="25"/>
      <c r="H9" s="30"/>
      <c r="I9" s="23"/>
    </row>
    <row r="10" spans="1:9" ht="14.25" customHeight="1">
      <c r="A10" s="24" t="s">
        <v>58</v>
      </c>
      <c r="B10" s="19" t="s">
        <v>54</v>
      </c>
      <c r="C10" s="25">
        <v>22758</v>
      </c>
      <c r="D10" s="25" t="s">
        <v>53</v>
      </c>
      <c r="E10" s="26" t="s">
        <v>53</v>
      </c>
      <c r="F10" s="112" t="s">
        <v>53</v>
      </c>
      <c r="G10" s="25"/>
      <c r="H10" s="30"/>
      <c r="I10" s="23"/>
    </row>
    <row r="11" spans="1:9" ht="14.25" customHeight="1">
      <c r="A11" s="24" t="s">
        <v>58</v>
      </c>
      <c r="B11" s="19" t="s">
        <v>55</v>
      </c>
      <c r="C11" s="25">
        <v>6819.27</v>
      </c>
      <c r="D11" s="25" t="s">
        <v>53</v>
      </c>
      <c r="E11" s="26" t="s">
        <v>53</v>
      </c>
      <c r="F11" s="112" t="s">
        <v>53</v>
      </c>
      <c r="G11" s="25"/>
      <c r="H11" s="30"/>
      <c r="I11" s="23"/>
    </row>
    <row r="12" spans="1:9" ht="14.25" customHeight="1">
      <c r="A12" s="24" t="s">
        <v>58</v>
      </c>
      <c r="B12" s="19" t="s">
        <v>56</v>
      </c>
      <c r="C12" s="25"/>
      <c r="D12" s="25" t="s">
        <v>53</v>
      </c>
      <c r="E12" s="25">
        <v>329.01</v>
      </c>
      <c r="F12" s="112" t="s">
        <v>53</v>
      </c>
      <c r="G12" s="25"/>
      <c r="H12" s="30"/>
      <c r="I12" s="23"/>
    </row>
    <row r="13" spans="1:9" ht="22.5" customHeight="1">
      <c r="A13" s="24" t="s">
        <v>58</v>
      </c>
      <c r="B13" s="19" t="s">
        <v>59</v>
      </c>
      <c r="C13" s="25"/>
      <c r="D13" s="25" t="s">
        <v>53</v>
      </c>
      <c r="E13" s="26" t="s">
        <v>53</v>
      </c>
      <c r="F13" s="112">
        <v>338</v>
      </c>
      <c r="G13" s="25"/>
      <c r="H13" s="30"/>
      <c r="I13" s="23"/>
    </row>
    <row r="14" spans="1:9" ht="13.5" customHeight="1">
      <c r="A14" s="24" t="s">
        <v>58</v>
      </c>
      <c r="B14" s="19" t="s">
        <v>57</v>
      </c>
      <c r="C14" s="25"/>
      <c r="D14" s="25">
        <v>332</v>
      </c>
      <c r="E14" s="26" t="s">
        <v>53</v>
      </c>
      <c r="F14" s="112" t="s">
        <v>53</v>
      </c>
      <c r="G14" s="25"/>
      <c r="H14" s="30"/>
      <c r="I14" s="23"/>
    </row>
    <row r="15" spans="1:9" ht="14.25" customHeight="1">
      <c r="A15" s="24" t="s">
        <v>58</v>
      </c>
      <c r="B15" s="19" t="s">
        <v>295</v>
      </c>
      <c r="C15" s="25"/>
      <c r="D15" s="25" t="s">
        <v>53</v>
      </c>
      <c r="E15" s="26" t="s">
        <v>53</v>
      </c>
      <c r="F15" s="112">
        <v>877.5</v>
      </c>
      <c r="G15" s="25"/>
      <c r="H15" s="30"/>
      <c r="I15" s="23"/>
    </row>
    <row r="16" spans="1:9" ht="24" customHeight="1">
      <c r="A16" s="24" t="s">
        <v>61</v>
      </c>
      <c r="B16" s="19" t="s">
        <v>52</v>
      </c>
      <c r="C16" s="25"/>
      <c r="D16" s="25">
        <v>2746.45</v>
      </c>
      <c r="E16" s="26" t="s">
        <v>53</v>
      </c>
      <c r="F16" s="112" t="s">
        <v>53</v>
      </c>
      <c r="G16" s="25"/>
      <c r="H16" s="30"/>
      <c r="I16" s="23"/>
    </row>
    <row r="17" spans="1:9" ht="15" customHeight="1">
      <c r="A17" s="24" t="s">
        <v>61</v>
      </c>
      <c r="B17" s="19" t="s">
        <v>54</v>
      </c>
      <c r="C17" s="25">
        <v>22758</v>
      </c>
      <c r="D17" s="25" t="s">
        <v>53</v>
      </c>
      <c r="E17" s="26" t="s">
        <v>53</v>
      </c>
      <c r="F17" s="112" t="s">
        <v>53</v>
      </c>
      <c r="G17" s="25"/>
      <c r="H17" s="30"/>
      <c r="I17" s="23"/>
    </row>
    <row r="18" spans="1:9" ht="13.5" customHeight="1">
      <c r="A18" s="24" t="s">
        <v>61</v>
      </c>
      <c r="B18" s="19" t="s">
        <v>55</v>
      </c>
      <c r="C18" s="25">
        <v>6819.27</v>
      </c>
      <c r="D18" s="25" t="s">
        <v>53</v>
      </c>
      <c r="E18" s="26" t="s">
        <v>53</v>
      </c>
      <c r="F18" s="112" t="s">
        <v>53</v>
      </c>
      <c r="G18" s="25"/>
      <c r="H18" s="30"/>
      <c r="I18" s="23"/>
    </row>
    <row r="19" spans="1:9" ht="14.25" customHeight="1">
      <c r="A19" s="24" t="s">
        <v>61</v>
      </c>
      <c r="B19" s="19" t="s">
        <v>56</v>
      </c>
      <c r="C19" s="25"/>
      <c r="D19" s="25" t="s">
        <v>53</v>
      </c>
      <c r="E19" s="25">
        <v>314.5</v>
      </c>
      <c r="F19" s="112" t="s">
        <v>53</v>
      </c>
      <c r="G19" s="25"/>
      <c r="H19" s="30"/>
      <c r="I19" s="23"/>
    </row>
    <row r="20" spans="1:9" s="2" customFormat="1" ht="13.5" customHeight="1">
      <c r="A20" s="24" t="s">
        <v>61</v>
      </c>
      <c r="B20" s="19" t="s">
        <v>57</v>
      </c>
      <c r="C20" s="25"/>
      <c r="D20" s="25">
        <v>332</v>
      </c>
      <c r="E20" s="26" t="s">
        <v>53</v>
      </c>
      <c r="F20" s="112" t="s">
        <v>53</v>
      </c>
      <c r="G20" s="25"/>
      <c r="H20" s="31"/>
      <c r="I20" s="27"/>
    </row>
    <row r="21" spans="1:9" ht="14.25" customHeight="1">
      <c r="A21" s="24" t="s">
        <v>61</v>
      </c>
      <c r="B21" s="19" t="s">
        <v>62</v>
      </c>
      <c r="C21" s="25"/>
      <c r="D21" s="25" t="s">
        <v>53</v>
      </c>
      <c r="E21" s="26" t="s">
        <v>53</v>
      </c>
      <c r="F21" s="112">
        <v>180</v>
      </c>
      <c r="G21" s="25"/>
      <c r="H21" s="30"/>
      <c r="I21" s="23"/>
    </row>
    <row r="22" spans="1:9" ht="23.25" customHeight="1">
      <c r="A22" s="24" t="s">
        <v>63</v>
      </c>
      <c r="B22" s="19" t="s">
        <v>52</v>
      </c>
      <c r="C22" s="25"/>
      <c r="D22" s="25">
        <v>2710.71</v>
      </c>
      <c r="E22" s="26" t="s">
        <v>53</v>
      </c>
      <c r="F22" s="112" t="s">
        <v>53</v>
      </c>
      <c r="G22" s="25"/>
      <c r="H22" s="30"/>
      <c r="I22" s="23"/>
    </row>
    <row r="23" spans="1:9" ht="14.25" customHeight="1">
      <c r="A23" s="24" t="s">
        <v>63</v>
      </c>
      <c r="B23" s="19" t="s">
        <v>54</v>
      </c>
      <c r="C23" s="25">
        <v>22758</v>
      </c>
      <c r="D23" s="25" t="s">
        <v>53</v>
      </c>
      <c r="E23" s="26" t="s">
        <v>53</v>
      </c>
      <c r="F23" s="112" t="s">
        <v>53</v>
      </c>
      <c r="G23" s="25"/>
      <c r="H23" s="30"/>
      <c r="I23" s="23"/>
    </row>
    <row r="24" spans="1:9" ht="15" customHeight="1">
      <c r="A24" s="24" t="s">
        <v>63</v>
      </c>
      <c r="B24" s="19" t="s">
        <v>55</v>
      </c>
      <c r="C24" s="25">
        <v>6819.27</v>
      </c>
      <c r="D24" s="25" t="s">
        <v>53</v>
      </c>
      <c r="E24" s="26" t="s">
        <v>53</v>
      </c>
      <c r="F24" s="112" t="s">
        <v>53</v>
      </c>
      <c r="G24" s="25"/>
      <c r="H24" s="30"/>
      <c r="I24" s="23"/>
    </row>
    <row r="25" spans="1:9" ht="13.5" customHeight="1">
      <c r="A25" s="24" t="s">
        <v>63</v>
      </c>
      <c r="B25" s="19" t="s">
        <v>56</v>
      </c>
      <c r="C25" s="25"/>
      <c r="D25" s="25" t="s">
        <v>53</v>
      </c>
      <c r="E25" s="26">
        <v>108.54</v>
      </c>
      <c r="F25" s="112" t="s">
        <v>53</v>
      </c>
      <c r="G25" s="25"/>
      <c r="H25" s="30"/>
      <c r="I25" s="23"/>
    </row>
    <row r="26" spans="1:9" ht="15" customHeight="1">
      <c r="A26" s="24" t="s">
        <v>63</v>
      </c>
      <c r="B26" s="19" t="s">
        <v>57</v>
      </c>
      <c r="C26" s="25"/>
      <c r="D26" s="25">
        <v>332</v>
      </c>
      <c r="E26" s="26" t="s">
        <v>53</v>
      </c>
      <c r="F26" s="112" t="s">
        <v>53</v>
      </c>
      <c r="G26" s="25"/>
      <c r="H26" s="30"/>
      <c r="I26" s="23"/>
    </row>
    <row r="27" spans="1:9" ht="22.5" customHeight="1">
      <c r="A27" s="24" t="s">
        <v>64</v>
      </c>
      <c r="B27" s="19" t="s">
        <v>52</v>
      </c>
      <c r="C27" s="25"/>
      <c r="D27" s="25">
        <v>2701.96</v>
      </c>
      <c r="E27" s="26" t="s">
        <v>53</v>
      </c>
      <c r="F27" s="112" t="s">
        <v>53</v>
      </c>
      <c r="G27" s="25"/>
      <c r="H27" s="30"/>
      <c r="I27" s="23"/>
    </row>
    <row r="28" spans="1:9" ht="14.25" customHeight="1">
      <c r="A28" s="24" t="s">
        <v>64</v>
      </c>
      <c r="B28" s="19" t="s">
        <v>54</v>
      </c>
      <c r="C28" s="25">
        <v>22759</v>
      </c>
      <c r="D28" s="25" t="s">
        <v>53</v>
      </c>
      <c r="E28" s="26" t="s">
        <v>53</v>
      </c>
      <c r="F28" s="112" t="s">
        <v>53</v>
      </c>
      <c r="G28" s="25"/>
      <c r="H28" s="30"/>
      <c r="I28" s="23"/>
    </row>
    <row r="29" spans="1:9" ht="15" customHeight="1">
      <c r="A29" s="24" t="s">
        <v>64</v>
      </c>
      <c r="B29" s="19" t="s">
        <v>55</v>
      </c>
      <c r="C29" s="25">
        <v>6819.27</v>
      </c>
      <c r="D29" s="25" t="s">
        <v>53</v>
      </c>
      <c r="E29" s="26" t="s">
        <v>53</v>
      </c>
      <c r="F29" s="112" t="s">
        <v>53</v>
      </c>
      <c r="G29" s="25"/>
      <c r="H29" s="30"/>
      <c r="I29" s="23"/>
    </row>
    <row r="30" spans="1:9" ht="14.25" customHeight="1">
      <c r="A30" s="24" t="s">
        <v>64</v>
      </c>
      <c r="B30" s="19" t="s">
        <v>56</v>
      </c>
      <c r="C30" s="25"/>
      <c r="D30" s="25" t="s">
        <v>53</v>
      </c>
      <c r="E30" s="25">
        <v>114.23</v>
      </c>
      <c r="F30" s="112" t="s">
        <v>53</v>
      </c>
      <c r="G30" s="25"/>
      <c r="H30" s="30"/>
      <c r="I30" s="23"/>
    </row>
    <row r="31" spans="1:9" ht="15" customHeight="1">
      <c r="A31" s="24" t="s">
        <v>64</v>
      </c>
      <c r="B31" s="19" t="s">
        <v>57</v>
      </c>
      <c r="C31" s="25"/>
      <c r="D31" s="25">
        <v>332</v>
      </c>
      <c r="E31" s="26" t="s">
        <v>53</v>
      </c>
      <c r="F31" s="112" t="s">
        <v>53</v>
      </c>
      <c r="G31" s="25"/>
      <c r="H31" s="30"/>
      <c r="I31" s="23"/>
    </row>
    <row r="32" spans="1:9" s="2" customFormat="1" ht="12" customHeight="1">
      <c r="A32" s="24" t="s">
        <v>64</v>
      </c>
      <c r="B32" s="19" t="s">
        <v>57</v>
      </c>
      <c r="C32" s="25"/>
      <c r="D32" s="25">
        <v>332</v>
      </c>
      <c r="E32" s="26" t="s">
        <v>53</v>
      </c>
      <c r="F32" s="112" t="s">
        <v>53</v>
      </c>
      <c r="G32" s="25"/>
      <c r="H32" s="31"/>
      <c r="I32" s="27"/>
    </row>
    <row r="33" spans="1:9" ht="23.25" customHeight="1">
      <c r="A33" s="24" t="s">
        <v>64</v>
      </c>
      <c r="B33" s="19" t="s">
        <v>292</v>
      </c>
      <c r="C33" s="25"/>
      <c r="D33" s="25" t="s">
        <v>53</v>
      </c>
      <c r="E33" s="26" t="s">
        <v>53</v>
      </c>
      <c r="F33" s="112">
        <v>1775.55</v>
      </c>
      <c r="G33" s="25"/>
      <c r="H33" s="30"/>
      <c r="I33" s="23"/>
    </row>
    <row r="34" spans="1:9" s="4" customFormat="1" ht="22.5" customHeight="1">
      <c r="A34" s="24" t="s">
        <v>65</v>
      </c>
      <c r="B34" s="19" t="s">
        <v>52</v>
      </c>
      <c r="C34" s="25"/>
      <c r="D34" s="25">
        <v>2752.62</v>
      </c>
      <c r="E34" s="26" t="s">
        <v>53</v>
      </c>
      <c r="F34" s="112" t="s">
        <v>53</v>
      </c>
      <c r="G34" s="25"/>
      <c r="H34" s="30"/>
      <c r="I34" s="23"/>
    </row>
    <row r="35" spans="1:9" ht="15" customHeight="1">
      <c r="A35" s="24" t="s">
        <v>65</v>
      </c>
      <c r="B35" s="19" t="s">
        <v>54</v>
      </c>
      <c r="C35" s="25">
        <v>22758</v>
      </c>
      <c r="D35" s="25" t="s">
        <v>53</v>
      </c>
      <c r="E35" s="26" t="s">
        <v>53</v>
      </c>
      <c r="F35" s="112" t="s">
        <v>53</v>
      </c>
      <c r="G35" s="25"/>
      <c r="H35" s="30"/>
      <c r="I35" s="23"/>
    </row>
    <row r="36" spans="1:9" ht="15" customHeight="1">
      <c r="A36" s="24" t="s">
        <v>65</v>
      </c>
      <c r="B36" s="19" t="s">
        <v>55</v>
      </c>
      <c r="C36" s="25">
        <v>6819.27</v>
      </c>
      <c r="D36" s="25" t="s">
        <v>53</v>
      </c>
      <c r="E36" s="26" t="s">
        <v>53</v>
      </c>
      <c r="F36" s="112" t="s">
        <v>53</v>
      </c>
      <c r="G36" s="25"/>
      <c r="H36" s="30"/>
      <c r="I36" s="23"/>
    </row>
    <row r="37" spans="1:9" ht="12.75" customHeight="1">
      <c r="A37" s="24" t="s">
        <v>65</v>
      </c>
      <c r="B37" s="19" t="s">
        <v>56</v>
      </c>
      <c r="C37" s="25"/>
      <c r="D37" s="25" t="s">
        <v>53</v>
      </c>
      <c r="E37" s="25">
        <v>119.33</v>
      </c>
      <c r="F37" s="112" t="s">
        <v>53</v>
      </c>
      <c r="G37" s="25"/>
      <c r="H37" s="30"/>
      <c r="I37" s="23"/>
    </row>
    <row r="38" spans="1:9" ht="13.5" customHeight="1">
      <c r="A38" s="24" t="s">
        <v>65</v>
      </c>
      <c r="B38" s="19" t="s">
        <v>57</v>
      </c>
      <c r="C38" s="25"/>
      <c r="D38" s="25">
        <v>332</v>
      </c>
      <c r="E38" s="26" t="s">
        <v>53</v>
      </c>
      <c r="F38" s="112" t="s">
        <v>53</v>
      </c>
      <c r="G38" s="25"/>
      <c r="H38" s="30"/>
      <c r="I38" s="23"/>
    </row>
    <row r="39" spans="1:9" ht="15" customHeight="1">
      <c r="A39" s="24" t="s">
        <v>65</v>
      </c>
      <c r="B39" s="19" t="s">
        <v>66</v>
      </c>
      <c r="C39" s="25"/>
      <c r="D39" s="25" t="s">
        <v>53</v>
      </c>
      <c r="E39" s="26" t="s">
        <v>53</v>
      </c>
      <c r="F39" s="112" t="s">
        <v>53</v>
      </c>
      <c r="G39" s="25"/>
      <c r="H39" s="30">
        <v>256</v>
      </c>
      <c r="I39" s="23"/>
    </row>
    <row r="40" spans="1:9" ht="24" customHeight="1">
      <c r="A40" s="24" t="s">
        <v>67</v>
      </c>
      <c r="B40" s="19" t="s">
        <v>52</v>
      </c>
      <c r="C40" s="25"/>
      <c r="D40" s="25">
        <v>2739.25</v>
      </c>
      <c r="E40" s="26" t="s">
        <v>53</v>
      </c>
      <c r="F40" s="112" t="s">
        <v>53</v>
      </c>
      <c r="G40" s="25"/>
      <c r="H40" s="30"/>
      <c r="I40" s="23"/>
    </row>
    <row r="41" spans="1:9" ht="15" customHeight="1">
      <c r="A41" s="24" t="s">
        <v>67</v>
      </c>
      <c r="B41" s="19" t="s">
        <v>54</v>
      </c>
      <c r="C41" s="25">
        <v>22758</v>
      </c>
      <c r="D41" s="25" t="s">
        <v>53</v>
      </c>
      <c r="E41" s="26" t="s">
        <v>53</v>
      </c>
      <c r="F41" s="112" t="s">
        <v>53</v>
      </c>
      <c r="G41" s="25"/>
      <c r="H41" s="30"/>
      <c r="I41" s="23"/>
    </row>
    <row r="42" spans="1:9" ht="15" customHeight="1">
      <c r="A42" s="24" t="s">
        <v>67</v>
      </c>
      <c r="B42" s="19" t="s">
        <v>55</v>
      </c>
      <c r="C42" s="25">
        <v>6819.27</v>
      </c>
      <c r="D42" s="25" t="s">
        <v>53</v>
      </c>
      <c r="E42" s="26" t="s">
        <v>53</v>
      </c>
      <c r="F42" s="112" t="s">
        <v>53</v>
      </c>
      <c r="G42" s="25"/>
      <c r="H42" s="30"/>
      <c r="I42" s="23"/>
    </row>
    <row r="43" spans="1:9" ht="14.25" customHeight="1">
      <c r="A43" s="24" t="s">
        <v>67</v>
      </c>
      <c r="B43" s="19" t="s">
        <v>56</v>
      </c>
      <c r="C43" s="25"/>
      <c r="D43" s="25" t="s">
        <v>53</v>
      </c>
      <c r="E43" s="25">
        <v>526.66</v>
      </c>
      <c r="F43" s="112" t="s">
        <v>53</v>
      </c>
      <c r="G43" s="25"/>
      <c r="H43" s="30"/>
      <c r="I43" s="23"/>
    </row>
    <row r="44" spans="1:9" ht="24" customHeight="1">
      <c r="A44" s="24" t="s">
        <v>67</v>
      </c>
      <c r="B44" s="19" t="s">
        <v>68</v>
      </c>
      <c r="C44" s="25"/>
      <c r="D44" s="25" t="s">
        <v>53</v>
      </c>
      <c r="E44" s="26" t="s">
        <v>53</v>
      </c>
      <c r="F44" s="112">
        <v>252</v>
      </c>
      <c r="G44" s="25"/>
      <c r="H44" s="30"/>
      <c r="I44" s="23"/>
    </row>
    <row r="45" spans="1:9" ht="13.5" customHeight="1">
      <c r="A45" s="24" t="s">
        <v>67</v>
      </c>
      <c r="B45" s="19" t="s">
        <v>69</v>
      </c>
      <c r="C45" s="25"/>
      <c r="D45" s="25" t="s">
        <v>53</v>
      </c>
      <c r="E45" s="26" t="s">
        <v>53</v>
      </c>
      <c r="F45" s="112" t="s">
        <v>53</v>
      </c>
      <c r="G45" s="25">
        <v>5400</v>
      </c>
      <c r="H45" s="30"/>
      <c r="I45" s="23"/>
    </row>
    <row r="46" spans="1:9" s="2" customFormat="1" ht="23.25" customHeight="1">
      <c r="A46" s="24" t="s">
        <v>70</v>
      </c>
      <c r="B46" s="19" t="s">
        <v>52</v>
      </c>
      <c r="C46" s="25"/>
      <c r="D46" s="25">
        <v>2728.55</v>
      </c>
      <c r="E46" s="26" t="s">
        <v>53</v>
      </c>
      <c r="F46" s="112" t="s">
        <v>53</v>
      </c>
      <c r="G46" s="25"/>
      <c r="H46" s="31"/>
      <c r="I46" s="27"/>
    </row>
    <row r="47" spans="1:9" s="2" customFormat="1" ht="15" customHeight="1">
      <c r="A47" s="24" t="s">
        <v>70</v>
      </c>
      <c r="B47" s="19" t="s">
        <v>54</v>
      </c>
      <c r="C47" s="25">
        <v>22758</v>
      </c>
      <c r="D47" s="25" t="s">
        <v>53</v>
      </c>
      <c r="E47" s="26" t="s">
        <v>53</v>
      </c>
      <c r="F47" s="112" t="s">
        <v>53</v>
      </c>
      <c r="G47" s="25"/>
      <c r="H47" s="31"/>
      <c r="I47" s="27"/>
    </row>
    <row r="48" spans="1:9" ht="15" customHeight="1">
      <c r="A48" s="24" t="s">
        <v>70</v>
      </c>
      <c r="B48" s="19" t="s">
        <v>55</v>
      </c>
      <c r="C48" s="25">
        <v>6819.27</v>
      </c>
      <c r="D48" s="25" t="s">
        <v>53</v>
      </c>
      <c r="E48" s="26" t="s">
        <v>53</v>
      </c>
      <c r="F48" s="112" t="s">
        <v>53</v>
      </c>
      <c r="G48" s="25"/>
      <c r="H48" s="30"/>
      <c r="I48" s="23"/>
    </row>
    <row r="49" spans="1:9" ht="13.5" customHeight="1">
      <c r="A49" s="24" t="s">
        <v>70</v>
      </c>
      <c r="B49" s="19" t="s">
        <v>56</v>
      </c>
      <c r="C49" s="25"/>
      <c r="D49" s="25" t="s">
        <v>53</v>
      </c>
      <c r="E49" s="25">
        <v>121.1</v>
      </c>
      <c r="F49" s="112" t="s">
        <v>53</v>
      </c>
      <c r="G49" s="25"/>
      <c r="H49" s="30"/>
      <c r="I49" s="23"/>
    </row>
    <row r="50" spans="1:9" ht="13.5" customHeight="1">
      <c r="A50" s="24" t="s">
        <v>70</v>
      </c>
      <c r="B50" s="19" t="s">
        <v>57</v>
      </c>
      <c r="C50" s="25"/>
      <c r="D50" s="25">
        <v>332</v>
      </c>
      <c r="E50" s="26" t="s">
        <v>53</v>
      </c>
      <c r="F50" s="112" t="s">
        <v>53</v>
      </c>
      <c r="G50" s="25"/>
      <c r="H50" s="30"/>
      <c r="I50" s="23"/>
    </row>
    <row r="51" spans="1:9" ht="15" customHeight="1">
      <c r="A51" s="24" t="s">
        <v>70</v>
      </c>
      <c r="B51" s="19" t="s">
        <v>60</v>
      </c>
      <c r="C51" s="25"/>
      <c r="D51" s="25" t="s">
        <v>53</v>
      </c>
      <c r="E51" s="26" t="s">
        <v>53</v>
      </c>
      <c r="F51" s="112">
        <v>600</v>
      </c>
      <c r="G51" s="25"/>
      <c r="H51" s="30"/>
      <c r="I51" s="23"/>
    </row>
    <row r="52" spans="1:9" ht="13.5" customHeight="1">
      <c r="A52" s="24" t="s">
        <v>70</v>
      </c>
      <c r="B52" s="19" t="s">
        <v>71</v>
      </c>
      <c r="C52" s="25"/>
      <c r="D52" s="25" t="s">
        <v>53</v>
      </c>
      <c r="E52" s="26" t="s">
        <v>53</v>
      </c>
      <c r="F52" s="112">
        <v>299</v>
      </c>
      <c r="G52" s="25"/>
      <c r="H52" s="30"/>
      <c r="I52" s="23"/>
    </row>
    <row r="53" spans="1:9" ht="15" customHeight="1">
      <c r="A53" s="24" t="s">
        <v>70</v>
      </c>
      <c r="B53" s="19" t="s">
        <v>278</v>
      </c>
      <c r="C53" s="25"/>
      <c r="D53" s="25" t="s">
        <v>53</v>
      </c>
      <c r="E53" s="26" t="s">
        <v>53</v>
      </c>
      <c r="F53" s="112">
        <v>1110</v>
      </c>
      <c r="G53" s="25"/>
      <c r="H53" s="30"/>
      <c r="I53" s="23"/>
    </row>
    <row r="54" spans="1:9" ht="21.75" customHeight="1">
      <c r="A54" s="24" t="s">
        <v>72</v>
      </c>
      <c r="B54" s="19" t="s">
        <v>52</v>
      </c>
      <c r="C54" s="25"/>
      <c r="D54" s="25">
        <v>2740.46</v>
      </c>
      <c r="E54" s="26" t="s">
        <v>53</v>
      </c>
      <c r="F54" s="112" t="s">
        <v>53</v>
      </c>
      <c r="G54" s="25"/>
      <c r="H54" s="30"/>
      <c r="I54" s="23"/>
    </row>
    <row r="55" spans="1:9" ht="14.25" customHeight="1">
      <c r="A55" s="24" t="s">
        <v>72</v>
      </c>
      <c r="B55" s="19" t="s">
        <v>54</v>
      </c>
      <c r="C55" s="25">
        <v>22758</v>
      </c>
      <c r="D55" s="25" t="s">
        <v>53</v>
      </c>
      <c r="E55" s="26" t="s">
        <v>53</v>
      </c>
      <c r="F55" s="112" t="s">
        <v>53</v>
      </c>
      <c r="G55" s="25"/>
      <c r="H55" s="30"/>
      <c r="I55" s="23"/>
    </row>
    <row r="56" spans="1:12" ht="14.25" customHeight="1">
      <c r="A56" s="24" t="s">
        <v>72</v>
      </c>
      <c r="B56" s="19" t="s">
        <v>55</v>
      </c>
      <c r="C56" s="25">
        <v>6819.27</v>
      </c>
      <c r="D56" s="25" t="s">
        <v>53</v>
      </c>
      <c r="E56" s="26" t="s">
        <v>53</v>
      </c>
      <c r="F56" s="112" t="s">
        <v>53</v>
      </c>
      <c r="G56" s="25"/>
      <c r="H56" s="30"/>
      <c r="I56" s="23"/>
      <c r="L56">
        <f>299+537+3252.26</f>
        <v>4088.26</v>
      </c>
    </row>
    <row r="57" spans="1:9" ht="15" customHeight="1">
      <c r="A57" s="24" t="s">
        <v>72</v>
      </c>
      <c r="B57" s="19" t="s">
        <v>56</v>
      </c>
      <c r="C57" s="25"/>
      <c r="D57" s="25" t="s">
        <v>53</v>
      </c>
      <c r="E57" s="25">
        <v>117.56</v>
      </c>
      <c r="F57" s="112" t="s">
        <v>53</v>
      </c>
      <c r="G57" s="25"/>
      <c r="H57" s="30"/>
      <c r="I57" s="23"/>
    </row>
    <row r="58" spans="1:9" ht="15" customHeight="1">
      <c r="A58" s="24" t="s">
        <v>72</v>
      </c>
      <c r="B58" s="19" t="s">
        <v>57</v>
      </c>
      <c r="C58" s="25"/>
      <c r="D58" s="25">
        <v>332</v>
      </c>
      <c r="E58" s="26" t="s">
        <v>53</v>
      </c>
      <c r="F58" s="112" t="s">
        <v>53</v>
      </c>
      <c r="G58" s="25"/>
      <c r="H58" s="30"/>
      <c r="I58" s="23"/>
    </row>
    <row r="59" spans="1:9" ht="13.5" customHeight="1">
      <c r="A59" s="24" t="s">
        <v>72</v>
      </c>
      <c r="B59" s="19" t="s">
        <v>73</v>
      </c>
      <c r="C59" s="25"/>
      <c r="D59" s="25" t="s">
        <v>53</v>
      </c>
      <c r="E59" s="26" t="s">
        <v>53</v>
      </c>
      <c r="F59" s="112">
        <v>169</v>
      </c>
      <c r="G59" s="25"/>
      <c r="H59" s="30"/>
      <c r="I59" s="23"/>
    </row>
    <row r="60" spans="1:9" ht="24.75" customHeight="1">
      <c r="A60" s="24" t="s">
        <v>74</v>
      </c>
      <c r="B60" s="19" t="s">
        <v>52</v>
      </c>
      <c r="C60" s="25"/>
      <c r="D60" s="25">
        <v>2743.8</v>
      </c>
      <c r="E60" s="26" t="s">
        <v>53</v>
      </c>
      <c r="F60" s="112" t="s">
        <v>53</v>
      </c>
      <c r="G60" s="25"/>
      <c r="H60" s="30"/>
      <c r="I60" s="23"/>
    </row>
    <row r="61" spans="1:9" ht="14.25" customHeight="1">
      <c r="A61" s="24" t="s">
        <v>74</v>
      </c>
      <c r="B61" s="19" t="s">
        <v>54</v>
      </c>
      <c r="C61" s="25">
        <v>22758</v>
      </c>
      <c r="D61" s="25" t="s">
        <v>53</v>
      </c>
      <c r="E61" s="26" t="s">
        <v>53</v>
      </c>
      <c r="F61" s="112" t="s">
        <v>53</v>
      </c>
      <c r="G61" s="25"/>
      <c r="H61" s="30"/>
      <c r="I61" s="23"/>
    </row>
    <row r="62" spans="1:9" ht="15" customHeight="1">
      <c r="A62" s="24" t="s">
        <v>74</v>
      </c>
      <c r="B62" s="19" t="s">
        <v>55</v>
      </c>
      <c r="C62" s="25">
        <v>6819.27</v>
      </c>
      <c r="D62" s="25" t="s">
        <v>53</v>
      </c>
      <c r="E62" s="26" t="s">
        <v>53</v>
      </c>
      <c r="F62" s="112" t="s">
        <v>53</v>
      </c>
      <c r="G62" s="25"/>
      <c r="H62" s="30"/>
      <c r="I62" s="23"/>
    </row>
    <row r="63" spans="1:9" ht="15" customHeight="1">
      <c r="A63" s="24" t="s">
        <v>74</v>
      </c>
      <c r="B63" s="19" t="s">
        <v>56</v>
      </c>
      <c r="C63" s="25"/>
      <c r="D63" s="25" t="s">
        <v>53</v>
      </c>
      <c r="E63" s="25">
        <v>122.01</v>
      </c>
      <c r="F63" s="112" t="s">
        <v>53</v>
      </c>
      <c r="G63" s="25"/>
      <c r="H63" s="30"/>
      <c r="I63" s="23"/>
    </row>
    <row r="64" spans="1:9" ht="12.75" customHeight="1">
      <c r="A64" s="24" t="s">
        <v>74</v>
      </c>
      <c r="B64" s="19" t="s">
        <v>57</v>
      </c>
      <c r="C64" s="25"/>
      <c r="D64" s="25">
        <v>332</v>
      </c>
      <c r="E64" s="26" t="s">
        <v>53</v>
      </c>
      <c r="F64" s="112" t="s">
        <v>53</v>
      </c>
      <c r="G64" s="25"/>
      <c r="H64" s="30"/>
      <c r="I64" s="23"/>
    </row>
    <row r="65" spans="1:9" ht="26.25" customHeight="1">
      <c r="A65" s="24" t="s">
        <v>74</v>
      </c>
      <c r="B65" s="19" t="s">
        <v>294</v>
      </c>
      <c r="C65" s="25"/>
      <c r="D65" s="25" t="s">
        <v>53</v>
      </c>
      <c r="E65" s="26" t="s">
        <v>53</v>
      </c>
      <c r="F65" s="112" t="s">
        <v>53</v>
      </c>
      <c r="G65" s="25">
        <v>3500</v>
      </c>
      <c r="H65" s="30"/>
      <c r="I65" s="23"/>
    </row>
    <row r="66" spans="1:9" ht="14.25" customHeight="1">
      <c r="A66" s="24" t="s">
        <v>74</v>
      </c>
      <c r="B66" s="19" t="s">
        <v>75</v>
      </c>
      <c r="C66" s="25"/>
      <c r="D66" s="25" t="s">
        <v>53</v>
      </c>
      <c r="E66" s="26" t="s">
        <v>53</v>
      </c>
      <c r="F66" s="112">
        <v>475</v>
      </c>
      <c r="G66" s="25"/>
      <c r="H66" s="30"/>
      <c r="I66" s="23"/>
    </row>
    <row r="67" spans="1:9" ht="23.25" customHeight="1">
      <c r="A67" s="24" t="s">
        <v>76</v>
      </c>
      <c r="B67" s="19" t="s">
        <v>52</v>
      </c>
      <c r="C67" s="25"/>
      <c r="D67" s="25">
        <v>2714.82</v>
      </c>
      <c r="E67" s="26" t="s">
        <v>53</v>
      </c>
      <c r="F67" s="112" t="s">
        <v>53</v>
      </c>
      <c r="G67" s="25"/>
      <c r="H67" s="30"/>
      <c r="I67" s="23"/>
    </row>
    <row r="68" spans="1:9" ht="15" customHeight="1">
      <c r="A68" s="24" t="s">
        <v>76</v>
      </c>
      <c r="B68" s="19" t="s">
        <v>54</v>
      </c>
      <c r="C68" s="25">
        <v>22758</v>
      </c>
      <c r="D68" s="25" t="s">
        <v>53</v>
      </c>
      <c r="E68" s="26" t="s">
        <v>53</v>
      </c>
      <c r="F68" s="112" t="s">
        <v>53</v>
      </c>
      <c r="G68" s="25"/>
      <c r="H68" s="30"/>
      <c r="I68" s="23"/>
    </row>
    <row r="69" spans="1:9" ht="15" customHeight="1">
      <c r="A69" s="24" t="s">
        <v>76</v>
      </c>
      <c r="B69" s="19" t="s">
        <v>55</v>
      </c>
      <c r="C69" s="25">
        <v>6819.27</v>
      </c>
      <c r="D69" s="25" t="s">
        <v>53</v>
      </c>
      <c r="E69" s="26" t="s">
        <v>53</v>
      </c>
      <c r="F69" s="112" t="s">
        <v>53</v>
      </c>
      <c r="G69" s="25"/>
      <c r="H69" s="30"/>
      <c r="I69" s="23"/>
    </row>
    <row r="70" spans="1:9" ht="15" customHeight="1">
      <c r="A70" s="24" t="s">
        <v>76</v>
      </c>
      <c r="B70" s="19" t="s">
        <v>56</v>
      </c>
      <c r="C70" s="25"/>
      <c r="D70" s="25" t="s">
        <v>53</v>
      </c>
      <c r="E70" s="25">
        <v>109.42</v>
      </c>
      <c r="F70" s="112" t="s">
        <v>53</v>
      </c>
      <c r="G70" s="25"/>
      <c r="H70" s="30"/>
      <c r="I70" s="23"/>
    </row>
    <row r="71" spans="1:9" ht="15" customHeight="1">
      <c r="A71" s="24" t="s">
        <v>76</v>
      </c>
      <c r="B71" s="19" t="s">
        <v>57</v>
      </c>
      <c r="C71" s="25"/>
      <c r="D71" s="25">
        <v>332</v>
      </c>
      <c r="E71" s="26" t="s">
        <v>53</v>
      </c>
      <c r="F71" s="112" t="s">
        <v>53</v>
      </c>
      <c r="G71" s="25"/>
      <c r="H71" s="30"/>
      <c r="I71" s="23"/>
    </row>
    <row r="72" spans="1:9" ht="14.25" customHeight="1">
      <c r="A72" s="24" t="s">
        <v>77</v>
      </c>
      <c r="B72" s="19" t="s">
        <v>293</v>
      </c>
      <c r="C72" s="25"/>
      <c r="D72" s="25" t="s">
        <v>53</v>
      </c>
      <c r="E72" s="26" t="s">
        <v>53</v>
      </c>
      <c r="F72" s="112" t="s">
        <v>53</v>
      </c>
      <c r="G72" s="25"/>
      <c r="H72" s="30"/>
      <c r="I72" s="23">
        <v>10554</v>
      </c>
    </row>
    <row r="73" spans="1:9" ht="23.25" customHeight="1">
      <c r="A73" s="24" t="s">
        <v>77</v>
      </c>
      <c r="B73" s="19" t="s">
        <v>52</v>
      </c>
      <c r="C73" s="25"/>
      <c r="D73" s="25">
        <v>2493.44</v>
      </c>
      <c r="E73" s="26" t="s">
        <v>53</v>
      </c>
      <c r="F73" s="112" t="s">
        <v>53</v>
      </c>
      <c r="G73" s="25"/>
      <c r="H73" s="30"/>
      <c r="I73" s="23"/>
    </row>
    <row r="74" spans="1:9" ht="12.75" customHeight="1">
      <c r="A74" s="24" t="s">
        <v>77</v>
      </c>
      <c r="B74" s="19" t="s">
        <v>54</v>
      </c>
      <c r="C74" s="25">
        <v>22758</v>
      </c>
      <c r="D74" s="25" t="s">
        <v>53</v>
      </c>
      <c r="E74" s="26" t="s">
        <v>53</v>
      </c>
      <c r="F74" s="112" t="s">
        <v>53</v>
      </c>
      <c r="G74" s="25"/>
      <c r="H74" s="30"/>
      <c r="I74" s="23"/>
    </row>
    <row r="75" spans="1:9" ht="15" customHeight="1">
      <c r="A75" s="24" t="s">
        <v>77</v>
      </c>
      <c r="B75" s="19" t="s">
        <v>55</v>
      </c>
      <c r="C75" s="25">
        <v>6819.27</v>
      </c>
      <c r="D75" s="25" t="s">
        <v>53</v>
      </c>
      <c r="E75" s="26" t="s">
        <v>53</v>
      </c>
      <c r="F75" s="112" t="s">
        <v>53</v>
      </c>
      <c r="G75" s="25"/>
      <c r="H75" s="30"/>
      <c r="I75" s="23"/>
    </row>
    <row r="76" spans="1:11" ht="15" customHeight="1">
      <c r="A76" s="24" t="s">
        <v>77</v>
      </c>
      <c r="B76" s="19" t="s">
        <v>56</v>
      </c>
      <c r="C76" s="25"/>
      <c r="D76" s="25" t="s">
        <v>53</v>
      </c>
      <c r="E76" s="25">
        <v>143.93</v>
      </c>
      <c r="F76" s="112" t="s">
        <v>53</v>
      </c>
      <c r="G76" s="25"/>
      <c r="H76" s="30"/>
      <c r="I76" s="23"/>
      <c r="J76" s="137"/>
      <c r="K76" s="137"/>
    </row>
    <row r="77" spans="1:11" ht="15" customHeight="1">
      <c r="A77" s="24" t="s">
        <v>77</v>
      </c>
      <c r="B77" s="19" t="s">
        <v>57</v>
      </c>
      <c r="C77" s="25"/>
      <c r="D77" s="25">
        <v>332</v>
      </c>
      <c r="E77" s="26" t="s">
        <v>53</v>
      </c>
      <c r="F77" s="112" t="s">
        <v>53</v>
      </c>
      <c r="G77" s="25"/>
      <c r="H77" s="30"/>
      <c r="I77" s="23"/>
      <c r="J77" s="137"/>
      <c r="K77" s="137"/>
    </row>
    <row r="78" spans="1:11" ht="13.5" customHeight="1">
      <c r="A78" s="24" t="s">
        <v>77</v>
      </c>
      <c r="B78" s="19" t="s">
        <v>282</v>
      </c>
      <c r="C78" s="25"/>
      <c r="D78" s="25" t="s">
        <v>53</v>
      </c>
      <c r="E78" s="26" t="s">
        <v>53</v>
      </c>
      <c r="F78" s="112">
        <v>491.4</v>
      </c>
      <c r="G78" s="25"/>
      <c r="H78" s="30"/>
      <c r="I78" s="23"/>
      <c r="J78" s="137"/>
      <c r="K78" s="137"/>
    </row>
    <row r="79" spans="1:11" ht="12.75" customHeight="1">
      <c r="A79" s="24" t="s">
        <v>67</v>
      </c>
      <c r="B79" s="19" t="s">
        <v>283</v>
      </c>
      <c r="C79" s="34"/>
      <c r="D79" s="68"/>
      <c r="E79" s="34"/>
      <c r="F79" s="34"/>
      <c r="G79" s="34">
        <v>5812.56</v>
      </c>
      <c r="H79" s="34"/>
      <c r="I79" s="23"/>
      <c r="J79" s="104"/>
      <c r="K79" s="137"/>
    </row>
    <row r="80" spans="1:11" ht="13.5" customHeight="1">
      <c r="A80" s="24" t="s">
        <v>72</v>
      </c>
      <c r="B80" s="19" t="s">
        <v>276</v>
      </c>
      <c r="C80" s="34"/>
      <c r="D80" s="68"/>
      <c r="E80" s="34"/>
      <c r="F80" s="34"/>
      <c r="G80" s="34">
        <v>4500.03</v>
      </c>
      <c r="H80" s="34"/>
      <c r="I80" s="23"/>
      <c r="J80" s="104"/>
      <c r="K80" s="137"/>
    </row>
    <row r="81" spans="1:11" ht="24.75" customHeight="1" thickBot="1">
      <c r="A81" s="24" t="s">
        <v>76</v>
      </c>
      <c r="B81" s="19" t="s">
        <v>284</v>
      </c>
      <c r="C81" s="34"/>
      <c r="D81" s="68"/>
      <c r="E81" s="34"/>
      <c r="F81" s="34"/>
      <c r="G81" s="34">
        <v>1098.8</v>
      </c>
      <c r="H81" s="34"/>
      <c r="I81" s="23"/>
      <c r="J81" s="104"/>
      <c r="K81" s="137"/>
    </row>
    <row r="82" spans="1:11" s="94" customFormat="1" ht="17.25" customHeight="1" thickBot="1">
      <c r="A82" s="154" t="s">
        <v>78</v>
      </c>
      <c r="B82" s="154"/>
      <c r="C82" s="114">
        <f aca="true" t="shared" si="0" ref="C82:I82">SUM(C4:C81)</f>
        <v>354928.24000000005</v>
      </c>
      <c r="D82" s="114">
        <f t="shared" si="0"/>
        <v>37115.9</v>
      </c>
      <c r="E82" s="114">
        <f t="shared" si="0"/>
        <v>2249.2999999999993</v>
      </c>
      <c r="F82" s="115">
        <f t="shared" si="0"/>
        <v>6567.45</v>
      </c>
      <c r="G82" s="114">
        <f t="shared" si="0"/>
        <v>20311.39</v>
      </c>
      <c r="H82" s="114">
        <f t="shared" si="0"/>
        <v>256</v>
      </c>
      <c r="I82" s="93">
        <f t="shared" si="0"/>
        <v>10554</v>
      </c>
      <c r="J82" s="138"/>
      <c r="K82" s="138"/>
    </row>
    <row r="83" spans="1:11" ht="67.5">
      <c r="A83" s="116"/>
      <c r="B83" s="116"/>
      <c r="C83" s="116" t="s">
        <v>93</v>
      </c>
      <c r="D83" s="117" t="s">
        <v>88</v>
      </c>
      <c r="E83" s="117" t="s">
        <v>89</v>
      </c>
      <c r="F83" s="118" t="s">
        <v>90</v>
      </c>
      <c r="G83" s="117" t="s">
        <v>92</v>
      </c>
      <c r="H83" s="119" t="s">
        <v>91</v>
      </c>
      <c r="I83" s="120" t="s">
        <v>260</v>
      </c>
      <c r="J83" s="137"/>
      <c r="K83" s="137"/>
    </row>
  </sheetData>
  <sheetProtection/>
  <mergeCells count="1">
    <mergeCell ref="A82:B82"/>
  </mergeCells>
  <printOptions/>
  <pageMargins left="0.7" right="0.7" top="0.75" bottom="0.75" header="0.3" footer="0.3"/>
  <pageSetup fitToHeight="0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zoomScalePageLayoutView="0" workbookViewId="0" topLeftCell="A1">
      <selection activeCell="A80" sqref="A1:K80"/>
    </sheetView>
  </sheetViews>
  <sheetFormatPr defaultColWidth="9.00390625" defaultRowHeight="12.75"/>
  <cols>
    <col min="1" max="1" width="8.25390625" style="21" customWidth="1"/>
    <col min="2" max="2" width="26.875" style="21" customWidth="1"/>
    <col min="3" max="3" width="9.00390625" style="21" customWidth="1"/>
    <col min="4" max="4" width="9.25390625" style="21" customWidth="1"/>
    <col min="5" max="5" width="15.125" style="21" customWidth="1"/>
    <col min="6" max="6" width="9.125" style="21" customWidth="1"/>
    <col min="7" max="7" width="8.75390625" style="21" customWidth="1"/>
    <col min="8" max="8" width="8.00390625" style="21" customWidth="1"/>
    <col min="9" max="9" width="8.875" style="21" customWidth="1"/>
    <col min="10" max="10" width="7.375" style="21" customWidth="1"/>
  </cols>
  <sheetData>
    <row r="1" spans="1:7" ht="12.75">
      <c r="A1" s="33" t="s">
        <v>47</v>
      </c>
      <c r="B1" s="20"/>
      <c r="C1" s="20"/>
      <c r="D1" s="20"/>
      <c r="E1" s="20"/>
      <c r="F1" s="20"/>
      <c r="G1" s="20"/>
    </row>
    <row r="2" spans="1:7" ht="12.75">
      <c r="A2" s="18" t="s">
        <v>79</v>
      </c>
      <c r="B2" s="20"/>
      <c r="C2" s="20"/>
      <c r="D2" s="20"/>
      <c r="E2" s="20"/>
      <c r="F2" s="20"/>
      <c r="G2" s="20"/>
    </row>
    <row r="3" spans="1:7" ht="12.75">
      <c r="A3" s="18" t="s">
        <v>48</v>
      </c>
      <c r="B3" s="20"/>
      <c r="C3" s="20"/>
      <c r="D3" s="20"/>
      <c r="E3" s="20"/>
      <c r="F3" s="20"/>
      <c r="G3" s="20"/>
    </row>
    <row r="4" spans="1:7" ht="13.5" thickBot="1">
      <c r="A4" s="18" t="s">
        <v>27</v>
      </c>
      <c r="B4" s="20"/>
      <c r="C4" s="20"/>
      <c r="D4" s="20"/>
      <c r="E4" s="20"/>
      <c r="F4" s="20"/>
      <c r="G4" s="20"/>
    </row>
    <row r="5" spans="1:17" s="36" customFormat="1" ht="81" customHeight="1" thickBot="1">
      <c r="A5" s="35" t="s">
        <v>49</v>
      </c>
      <c r="B5" s="22" t="s">
        <v>50</v>
      </c>
      <c r="C5" s="90" t="s">
        <v>258</v>
      </c>
      <c r="D5" s="29" t="s">
        <v>259</v>
      </c>
      <c r="E5" s="29" t="s">
        <v>269</v>
      </c>
      <c r="F5" s="29" t="s">
        <v>212</v>
      </c>
      <c r="G5" s="90" t="s">
        <v>257</v>
      </c>
      <c r="H5" s="29" t="s">
        <v>211</v>
      </c>
      <c r="I5" s="179" t="s">
        <v>94</v>
      </c>
      <c r="J5" s="29" t="s">
        <v>256</v>
      </c>
      <c r="L5"/>
      <c r="M5"/>
      <c r="N5"/>
      <c r="O5"/>
      <c r="P5"/>
      <c r="Q5"/>
    </row>
    <row r="6" spans="1:10" ht="23.25" customHeight="1">
      <c r="A6" s="24" t="s">
        <v>51</v>
      </c>
      <c r="B6" s="19" t="s">
        <v>80</v>
      </c>
      <c r="C6" s="34"/>
      <c r="D6" s="34"/>
      <c r="E6" s="34"/>
      <c r="F6" s="34"/>
      <c r="G6" s="34"/>
      <c r="H6" s="23"/>
      <c r="I6" s="34">
        <v>6193.06</v>
      </c>
      <c r="J6" s="23"/>
    </row>
    <row r="7" spans="1:10" ht="23.25" customHeight="1">
      <c r="A7" s="24" t="s">
        <v>51</v>
      </c>
      <c r="B7" s="19" t="s">
        <v>81</v>
      </c>
      <c r="C7" s="34"/>
      <c r="D7" s="34"/>
      <c r="E7" s="34"/>
      <c r="F7" s="34"/>
      <c r="G7" s="34"/>
      <c r="H7" s="34"/>
      <c r="I7" s="23"/>
      <c r="J7" s="23"/>
    </row>
    <row r="8" spans="1:10" ht="14.25" customHeight="1">
      <c r="A8" s="24" t="s">
        <v>51</v>
      </c>
      <c r="B8" s="19" t="s">
        <v>82</v>
      </c>
      <c r="C8" s="34"/>
      <c r="D8" s="34"/>
      <c r="E8" s="34"/>
      <c r="F8" s="34"/>
      <c r="G8" s="34"/>
      <c r="H8" s="34"/>
      <c r="I8" s="23"/>
      <c r="J8" s="23"/>
    </row>
    <row r="9" spans="1:10" ht="14.25" customHeight="1">
      <c r="A9" s="24" t="s">
        <v>51</v>
      </c>
      <c r="B9" s="19" t="s">
        <v>83</v>
      </c>
      <c r="C9" s="34"/>
      <c r="D9" s="34"/>
      <c r="E9" s="34"/>
      <c r="F9" s="34"/>
      <c r="G9" s="34"/>
      <c r="H9" s="34">
        <v>5028.45</v>
      </c>
      <c r="I9" s="23"/>
      <c r="J9" s="23"/>
    </row>
    <row r="10" spans="1:10" ht="12.75" customHeight="1">
      <c r="A10" s="24" t="s">
        <v>51</v>
      </c>
      <c r="B10" s="19" t="s">
        <v>84</v>
      </c>
      <c r="C10" s="34"/>
      <c r="D10" s="34"/>
      <c r="E10" s="34"/>
      <c r="F10" s="34">
        <v>4320</v>
      </c>
      <c r="G10" s="34"/>
      <c r="H10" s="34"/>
      <c r="I10" s="23"/>
      <c r="J10" s="23"/>
    </row>
    <row r="11" spans="1:10" ht="23.25" customHeight="1">
      <c r="A11" s="24" t="s">
        <v>58</v>
      </c>
      <c r="B11" s="19" t="s">
        <v>80</v>
      </c>
      <c r="C11" s="34"/>
      <c r="D11" s="34"/>
      <c r="E11" s="34"/>
      <c r="F11" s="34"/>
      <c r="G11" s="34"/>
      <c r="H11" s="34"/>
      <c r="I11" s="34">
        <v>6193.06</v>
      </c>
      <c r="J11" s="23"/>
    </row>
    <row r="12" spans="1:10" ht="23.25" customHeight="1">
      <c r="A12" s="24" t="s">
        <v>58</v>
      </c>
      <c r="B12" s="19" t="s">
        <v>81</v>
      </c>
      <c r="C12" s="34"/>
      <c r="D12" s="34"/>
      <c r="E12" s="34"/>
      <c r="F12" s="34"/>
      <c r="G12" s="34"/>
      <c r="H12" s="34"/>
      <c r="I12" s="23"/>
      <c r="J12" s="23"/>
    </row>
    <row r="13" spans="1:10" ht="13.5" customHeight="1">
      <c r="A13" s="24" t="s">
        <v>58</v>
      </c>
      <c r="B13" s="19" t="s">
        <v>82</v>
      </c>
      <c r="C13" s="34"/>
      <c r="D13" s="34"/>
      <c r="E13" s="34"/>
      <c r="F13" s="34"/>
      <c r="G13" s="34"/>
      <c r="H13" s="34"/>
      <c r="I13" s="23"/>
      <c r="J13" s="23"/>
    </row>
    <row r="14" spans="1:10" ht="12.75" customHeight="1">
      <c r="A14" s="24" t="s">
        <v>58</v>
      </c>
      <c r="B14" s="19" t="s">
        <v>83</v>
      </c>
      <c r="C14" s="34"/>
      <c r="D14" s="34"/>
      <c r="E14" s="34"/>
      <c r="F14" s="34"/>
      <c r="G14" s="34"/>
      <c r="H14" s="34">
        <v>-1383.92</v>
      </c>
      <c r="I14" s="23"/>
      <c r="J14" s="23"/>
    </row>
    <row r="15" spans="1:10" ht="23.25" customHeight="1">
      <c r="A15" s="24" t="s">
        <v>61</v>
      </c>
      <c r="B15" s="19" t="s">
        <v>80</v>
      </c>
      <c r="C15" s="34"/>
      <c r="D15" s="34"/>
      <c r="E15" s="34"/>
      <c r="F15" s="34"/>
      <c r="G15" s="34"/>
      <c r="H15" s="34"/>
      <c r="I15" s="34">
        <v>6193.06</v>
      </c>
      <c r="J15" s="23"/>
    </row>
    <row r="16" spans="1:10" ht="23.25" customHeight="1">
      <c r="A16" s="24" t="s">
        <v>61</v>
      </c>
      <c r="B16" s="19" t="s">
        <v>81</v>
      </c>
      <c r="C16" s="34"/>
      <c r="D16" s="34"/>
      <c r="E16" s="34"/>
      <c r="F16" s="34"/>
      <c r="G16" s="34"/>
      <c r="H16" s="34"/>
      <c r="I16" s="23"/>
      <c r="J16" s="23"/>
    </row>
    <row r="17" spans="1:10" ht="13.5" customHeight="1">
      <c r="A17" s="24" t="s">
        <v>61</v>
      </c>
      <c r="B17" s="19" t="s">
        <v>82</v>
      </c>
      <c r="C17" s="34"/>
      <c r="D17" s="34"/>
      <c r="E17" s="34"/>
      <c r="F17" s="34"/>
      <c r="G17" s="34"/>
      <c r="H17" s="34"/>
      <c r="I17" s="23"/>
      <c r="J17" s="23"/>
    </row>
    <row r="18" spans="1:10" ht="12.75" customHeight="1">
      <c r="A18" s="24" t="s">
        <v>61</v>
      </c>
      <c r="B18" s="19" t="s">
        <v>83</v>
      </c>
      <c r="C18" s="34"/>
      <c r="D18" s="34"/>
      <c r="E18" s="34"/>
      <c r="F18" s="34"/>
      <c r="G18" s="34"/>
      <c r="H18" s="34">
        <v>3378.87</v>
      </c>
      <c r="I18" s="23"/>
      <c r="J18" s="23"/>
    </row>
    <row r="19" spans="1:10" ht="12.75" customHeight="1">
      <c r="A19" s="24" t="s">
        <v>61</v>
      </c>
      <c r="B19" s="19" t="s">
        <v>85</v>
      </c>
      <c r="C19" s="34"/>
      <c r="D19" s="34"/>
      <c r="E19" s="34"/>
      <c r="F19" s="34">
        <v>4500</v>
      </c>
      <c r="G19" s="34"/>
      <c r="H19" s="34"/>
      <c r="I19" s="23"/>
      <c r="J19" s="23"/>
    </row>
    <row r="20" spans="1:10" ht="12.75" customHeight="1">
      <c r="A20" s="24" t="s">
        <v>61</v>
      </c>
      <c r="B20" s="19" t="s">
        <v>85</v>
      </c>
      <c r="C20" s="34"/>
      <c r="D20" s="34"/>
      <c r="E20" s="34"/>
      <c r="F20" s="34">
        <v>7400</v>
      </c>
      <c r="G20" s="34"/>
      <c r="H20" s="34"/>
      <c r="I20" s="23"/>
      <c r="J20" s="23"/>
    </row>
    <row r="21" spans="1:10" ht="23.25" customHeight="1">
      <c r="A21" s="24" t="s">
        <v>63</v>
      </c>
      <c r="B21" s="19" t="s">
        <v>80</v>
      </c>
      <c r="C21" s="34"/>
      <c r="D21" s="34"/>
      <c r="E21" s="34"/>
      <c r="F21" s="34"/>
      <c r="G21" s="34"/>
      <c r="H21" s="34"/>
      <c r="I21" s="34">
        <v>6193.06</v>
      </c>
      <c r="J21" s="23"/>
    </row>
    <row r="22" spans="1:17" s="2" customFormat="1" ht="22.5" customHeight="1">
      <c r="A22" s="24" t="s">
        <v>63</v>
      </c>
      <c r="B22" s="19" t="s">
        <v>81</v>
      </c>
      <c r="C22" s="34"/>
      <c r="D22" s="34"/>
      <c r="E22" s="34"/>
      <c r="F22" s="34"/>
      <c r="G22" s="34"/>
      <c r="H22" s="34"/>
      <c r="I22" s="27"/>
      <c r="J22" s="23"/>
      <c r="L22"/>
      <c r="M22"/>
      <c r="N22"/>
      <c r="O22"/>
      <c r="P22"/>
      <c r="Q22"/>
    </row>
    <row r="23" spans="1:10" ht="13.5" customHeight="1">
      <c r="A23" s="24" t="s">
        <v>63</v>
      </c>
      <c r="B23" s="19" t="s">
        <v>82</v>
      </c>
      <c r="C23" s="34"/>
      <c r="D23" s="34"/>
      <c r="E23" s="34"/>
      <c r="F23" s="34"/>
      <c r="G23" s="34"/>
      <c r="H23" s="34"/>
      <c r="I23" s="23"/>
      <c r="J23" s="23"/>
    </row>
    <row r="24" spans="1:10" ht="12.75" customHeight="1">
      <c r="A24" s="24" t="s">
        <v>63</v>
      </c>
      <c r="B24" s="19" t="s">
        <v>83</v>
      </c>
      <c r="C24" s="34"/>
      <c r="D24" s="34"/>
      <c r="E24" s="34"/>
      <c r="F24" s="34"/>
      <c r="G24" s="34"/>
      <c r="H24" s="34">
        <v>-2363.3</v>
      </c>
      <c r="I24" s="23"/>
      <c r="J24" s="23"/>
    </row>
    <row r="25" spans="1:10" ht="21.75" customHeight="1">
      <c r="A25" s="24" t="s">
        <v>64</v>
      </c>
      <c r="B25" s="19" t="s">
        <v>80</v>
      </c>
      <c r="C25" s="34"/>
      <c r="D25" s="34"/>
      <c r="E25" s="34"/>
      <c r="F25" s="34"/>
      <c r="G25" s="34"/>
      <c r="H25" s="34"/>
      <c r="I25" s="34">
        <v>6193.06</v>
      </c>
      <c r="J25" s="23"/>
    </row>
    <row r="26" spans="1:10" ht="23.25" customHeight="1">
      <c r="A26" s="24" t="s">
        <v>64</v>
      </c>
      <c r="B26" s="19" t="s">
        <v>81</v>
      </c>
      <c r="C26" s="34"/>
      <c r="D26" s="34"/>
      <c r="E26" s="34"/>
      <c r="F26" s="34"/>
      <c r="G26" s="34"/>
      <c r="H26" s="34"/>
      <c r="I26" s="23"/>
      <c r="J26" s="23"/>
    </row>
    <row r="27" spans="1:10" ht="14.25" customHeight="1">
      <c r="A27" s="24" t="s">
        <v>64</v>
      </c>
      <c r="B27" s="19" t="s">
        <v>82</v>
      </c>
      <c r="C27" s="34"/>
      <c r="D27" s="34"/>
      <c r="E27" s="34"/>
      <c r="F27" s="34"/>
      <c r="G27" s="34"/>
      <c r="H27" s="34"/>
      <c r="I27" s="23"/>
      <c r="J27" s="23"/>
    </row>
    <row r="28" spans="1:10" ht="12.75" customHeight="1">
      <c r="A28" s="24" t="s">
        <v>64</v>
      </c>
      <c r="B28" s="19" t="s">
        <v>83</v>
      </c>
      <c r="C28" s="34"/>
      <c r="D28" s="34"/>
      <c r="E28" s="34"/>
      <c r="F28" s="34"/>
      <c r="G28" s="34"/>
      <c r="H28" s="34">
        <v>-2371.54</v>
      </c>
      <c r="I28" s="23"/>
      <c r="J28" s="23"/>
    </row>
    <row r="29" spans="1:10" ht="23.25" customHeight="1">
      <c r="A29" s="24" t="s">
        <v>65</v>
      </c>
      <c r="B29" s="19" t="s">
        <v>80</v>
      </c>
      <c r="C29" s="34"/>
      <c r="D29" s="34"/>
      <c r="E29" s="34"/>
      <c r="F29" s="34"/>
      <c r="G29" s="34"/>
      <c r="H29" s="23"/>
      <c r="I29" s="34">
        <v>6193.06</v>
      </c>
      <c r="J29" s="23"/>
    </row>
    <row r="30" spans="1:10" ht="23.25" customHeight="1">
      <c r="A30" s="24" t="s">
        <v>65</v>
      </c>
      <c r="B30" s="19" t="s">
        <v>81</v>
      </c>
      <c r="C30" s="34"/>
      <c r="D30" s="34"/>
      <c r="E30" s="34"/>
      <c r="F30" s="34"/>
      <c r="G30" s="34"/>
      <c r="H30" s="34"/>
      <c r="I30" s="23"/>
      <c r="J30" s="23"/>
    </row>
    <row r="31" spans="1:10" ht="13.5" customHeight="1">
      <c r="A31" s="24" t="s">
        <v>65</v>
      </c>
      <c r="B31" s="19" t="s">
        <v>82</v>
      </c>
      <c r="C31" s="34"/>
      <c r="D31" s="34"/>
      <c r="E31" s="34"/>
      <c r="F31" s="34"/>
      <c r="G31" s="34"/>
      <c r="H31" s="34"/>
      <c r="I31" s="23"/>
      <c r="J31" s="23"/>
    </row>
    <row r="32" spans="1:11" ht="12.75" customHeight="1">
      <c r="A32" s="24" t="s">
        <v>65</v>
      </c>
      <c r="B32" s="19" t="s">
        <v>83</v>
      </c>
      <c r="C32" s="34"/>
      <c r="D32" s="34"/>
      <c r="E32" s="34"/>
      <c r="F32" s="34"/>
      <c r="G32" s="34"/>
      <c r="H32" s="34">
        <v>-184.52</v>
      </c>
      <c r="I32" s="23"/>
      <c r="J32" s="23"/>
      <c r="K32" s="79"/>
    </row>
    <row r="33" spans="1:11" ht="27.75" customHeight="1">
      <c r="A33" s="24" t="s">
        <v>65</v>
      </c>
      <c r="B33" s="19" t="s">
        <v>287</v>
      </c>
      <c r="C33" s="34"/>
      <c r="D33" s="34">
        <v>932</v>
      </c>
      <c r="E33" s="34"/>
      <c r="F33" s="34"/>
      <c r="G33" s="34"/>
      <c r="H33" s="34"/>
      <c r="I33" s="23"/>
      <c r="J33" s="23"/>
      <c r="K33" s="79"/>
    </row>
    <row r="34" spans="1:17" s="2" customFormat="1" ht="23.25" customHeight="1">
      <c r="A34" s="24" t="s">
        <v>67</v>
      </c>
      <c r="B34" s="19" t="s">
        <v>80</v>
      </c>
      <c r="C34" s="34"/>
      <c r="D34" s="34"/>
      <c r="E34" s="34"/>
      <c r="F34" s="34"/>
      <c r="G34" s="34"/>
      <c r="H34" s="34"/>
      <c r="I34" s="34">
        <v>6193.06</v>
      </c>
      <c r="J34" s="23"/>
      <c r="L34"/>
      <c r="M34"/>
      <c r="N34"/>
      <c r="O34"/>
      <c r="P34"/>
      <c r="Q34"/>
    </row>
    <row r="35" spans="1:10" ht="23.25" customHeight="1">
      <c r="A35" s="24" t="s">
        <v>67</v>
      </c>
      <c r="B35" s="19" t="s">
        <v>81</v>
      </c>
      <c r="C35" s="34"/>
      <c r="D35" s="34"/>
      <c r="E35" s="34"/>
      <c r="F35" s="34"/>
      <c r="G35" s="34"/>
      <c r="H35" s="34"/>
      <c r="I35" s="23"/>
      <c r="J35" s="23"/>
    </row>
    <row r="36" spans="1:17" s="4" customFormat="1" ht="12.75" customHeight="1">
      <c r="A36" s="24" t="s">
        <v>67</v>
      </c>
      <c r="B36" s="19" t="s">
        <v>82</v>
      </c>
      <c r="C36" s="34"/>
      <c r="D36" s="34"/>
      <c r="E36" s="34"/>
      <c r="F36" s="34"/>
      <c r="G36" s="34"/>
      <c r="H36" s="34"/>
      <c r="I36" s="23"/>
      <c r="J36" s="23"/>
      <c r="L36"/>
      <c r="M36"/>
      <c r="N36"/>
      <c r="O36"/>
      <c r="P36"/>
      <c r="Q36"/>
    </row>
    <row r="37" spans="1:10" ht="12.75" customHeight="1">
      <c r="A37" s="24" t="s">
        <v>67</v>
      </c>
      <c r="B37" s="19" t="s">
        <v>83</v>
      </c>
      <c r="C37" s="34"/>
      <c r="D37" s="34"/>
      <c r="E37" s="34"/>
      <c r="F37" s="34"/>
      <c r="G37" s="34"/>
      <c r="H37" s="34">
        <v>557.4</v>
      </c>
      <c r="I37" s="23"/>
      <c r="J37" s="23"/>
    </row>
    <row r="38" spans="1:10" ht="23.25" customHeight="1">
      <c r="A38" s="24" t="s">
        <v>70</v>
      </c>
      <c r="B38" s="19" t="s">
        <v>80</v>
      </c>
      <c r="C38" s="34"/>
      <c r="D38" s="34"/>
      <c r="E38" s="34"/>
      <c r="F38" s="34"/>
      <c r="G38" s="34"/>
      <c r="H38" s="34"/>
      <c r="I38" s="34">
        <v>6193.06</v>
      </c>
      <c r="J38" s="23"/>
    </row>
    <row r="39" spans="1:10" ht="24" customHeight="1">
      <c r="A39" s="24" t="s">
        <v>70</v>
      </c>
      <c r="B39" s="19" t="s">
        <v>81</v>
      </c>
      <c r="C39" s="34"/>
      <c r="D39" s="34"/>
      <c r="E39" s="34"/>
      <c r="F39" s="34"/>
      <c r="G39" s="34"/>
      <c r="H39" s="34"/>
      <c r="I39" s="23"/>
      <c r="J39" s="23"/>
    </row>
    <row r="40" spans="1:10" ht="12.75" customHeight="1">
      <c r="A40" s="24" t="s">
        <v>70</v>
      </c>
      <c r="B40" s="19" t="s">
        <v>82</v>
      </c>
      <c r="C40" s="34"/>
      <c r="D40" s="34"/>
      <c r="E40" s="34"/>
      <c r="F40" s="34"/>
      <c r="G40" s="34"/>
      <c r="H40" s="34"/>
      <c r="I40" s="23"/>
      <c r="J40" s="23"/>
    </row>
    <row r="41" spans="1:10" ht="12.75" customHeight="1">
      <c r="A41" s="24" t="s">
        <v>70</v>
      </c>
      <c r="B41" s="19" t="s">
        <v>83</v>
      </c>
      <c r="C41" s="34"/>
      <c r="D41" s="34"/>
      <c r="E41" s="34"/>
      <c r="F41" s="34"/>
      <c r="G41" s="34"/>
      <c r="H41" s="34">
        <v>-1187.07</v>
      </c>
      <c r="I41" s="23"/>
      <c r="J41" s="23"/>
    </row>
    <row r="42" spans="1:10" ht="12.75" customHeight="1">
      <c r="A42" s="24" t="s">
        <v>70</v>
      </c>
      <c r="B42" s="19" t="s">
        <v>288</v>
      </c>
      <c r="C42" s="34"/>
      <c r="D42" s="34">
        <v>2679.26</v>
      </c>
      <c r="E42" s="34"/>
      <c r="F42" s="34"/>
      <c r="G42" s="34"/>
      <c r="H42" s="34"/>
      <c r="I42" s="23"/>
      <c r="J42" s="23"/>
    </row>
    <row r="43" spans="1:10" ht="24" customHeight="1">
      <c r="A43" s="24" t="s">
        <v>72</v>
      </c>
      <c r="B43" s="19" t="s">
        <v>80</v>
      </c>
      <c r="C43" s="34"/>
      <c r="D43" s="34"/>
      <c r="E43" s="34"/>
      <c r="F43" s="34"/>
      <c r="G43" s="34"/>
      <c r="H43" s="34"/>
      <c r="I43" s="34">
        <v>6193.06</v>
      </c>
      <c r="J43" s="23"/>
    </row>
    <row r="44" spans="1:10" ht="23.25" customHeight="1">
      <c r="A44" s="24" t="s">
        <v>72</v>
      </c>
      <c r="B44" s="19" t="s">
        <v>81</v>
      </c>
      <c r="C44" s="34"/>
      <c r="D44" s="34"/>
      <c r="E44" s="34"/>
      <c r="F44" s="34"/>
      <c r="G44" s="34"/>
      <c r="H44" s="34"/>
      <c r="I44" s="23"/>
      <c r="J44" s="23"/>
    </row>
    <row r="45" spans="1:10" ht="12.75" customHeight="1">
      <c r="A45" s="24" t="s">
        <v>72</v>
      </c>
      <c r="B45" s="19" t="s">
        <v>82</v>
      </c>
      <c r="C45" s="34"/>
      <c r="D45" s="34"/>
      <c r="E45" s="34"/>
      <c r="F45" s="34"/>
      <c r="G45" s="34"/>
      <c r="H45" s="34"/>
      <c r="I45" s="23"/>
      <c r="J45" s="23"/>
    </row>
    <row r="46" spans="1:10" ht="12.75" customHeight="1">
      <c r="A46" s="24" t="s">
        <v>72</v>
      </c>
      <c r="B46" s="19" t="s">
        <v>83</v>
      </c>
      <c r="C46" s="34"/>
      <c r="D46" s="34"/>
      <c r="E46" s="34"/>
      <c r="F46" s="34"/>
      <c r="G46" s="34"/>
      <c r="H46" s="34">
        <v>-1954.67</v>
      </c>
      <c r="I46" s="23"/>
      <c r="J46" s="23"/>
    </row>
    <row r="47" spans="1:17" s="2" customFormat="1" ht="12.75" customHeight="1">
      <c r="A47" s="24" t="s">
        <v>72</v>
      </c>
      <c r="B47" s="19" t="s">
        <v>86</v>
      </c>
      <c r="C47" s="34"/>
      <c r="D47" s="34"/>
      <c r="E47" s="34"/>
      <c r="F47" s="34"/>
      <c r="G47" s="34"/>
      <c r="H47" s="34"/>
      <c r="I47" s="27"/>
      <c r="J47" s="23">
        <v>135225</v>
      </c>
      <c r="L47"/>
      <c r="M47"/>
      <c r="N47"/>
      <c r="O47"/>
      <c r="P47"/>
      <c r="Q47"/>
    </row>
    <row r="48" spans="1:17" s="2" customFormat="1" ht="22.5" customHeight="1">
      <c r="A48" s="24" t="s">
        <v>74</v>
      </c>
      <c r="B48" s="19" t="s">
        <v>80</v>
      </c>
      <c r="C48" s="34"/>
      <c r="D48" s="34"/>
      <c r="E48" s="34"/>
      <c r="F48" s="34"/>
      <c r="G48" s="34"/>
      <c r="H48" s="34"/>
      <c r="I48" s="34">
        <v>6193.06</v>
      </c>
      <c r="J48" s="23"/>
      <c r="L48"/>
      <c r="M48"/>
      <c r="N48"/>
      <c r="O48"/>
      <c r="P48"/>
      <c r="Q48"/>
    </row>
    <row r="49" spans="1:10" ht="24.75" customHeight="1">
      <c r="A49" s="24" t="s">
        <v>74</v>
      </c>
      <c r="B49" s="19" t="s">
        <v>81</v>
      </c>
      <c r="C49" s="34"/>
      <c r="D49" s="34"/>
      <c r="E49" s="34"/>
      <c r="F49" s="34"/>
      <c r="G49" s="34"/>
      <c r="H49" s="34"/>
      <c r="I49" s="23"/>
      <c r="J49" s="23"/>
    </row>
    <row r="50" spans="1:10" ht="12.75" customHeight="1">
      <c r="A50" s="24" t="s">
        <v>74</v>
      </c>
      <c r="B50" s="19" t="s">
        <v>82</v>
      </c>
      <c r="C50" s="34"/>
      <c r="D50" s="34"/>
      <c r="E50" s="34"/>
      <c r="F50" s="34"/>
      <c r="G50" s="34"/>
      <c r="H50" s="34"/>
      <c r="I50" s="23"/>
      <c r="J50" s="23"/>
    </row>
    <row r="51" spans="1:10" ht="12.75" customHeight="1">
      <c r="A51" s="24" t="s">
        <v>74</v>
      </c>
      <c r="B51" s="19" t="s">
        <v>83</v>
      </c>
      <c r="C51" s="34"/>
      <c r="D51" s="34"/>
      <c r="E51" s="34"/>
      <c r="F51" s="34"/>
      <c r="G51" s="34"/>
      <c r="H51" s="34">
        <v>3846.84</v>
      </c>
      <c r="I51" s="23"/>
      <c r="J51" s="23"/>
    </row>
    <row r="52" spans="1:10" ht="12.75" customHeight="1">
      <c r="A52" s="24" t="s">
        <v>74</v>
      </c>
      <c r="B52" s="19" t="s">
        <v>87</v>
      </c>
      <c r="C52" s="34"/>
      <c r="D52" s="103">
        <v>400</v>
      </c>
      <c r="E52" s="34"/>
      <c r="F52" s="34"/>
      <c r="G52" s="34"/>
      <c r="H52" s="34"/>
      <c r="I52" s="23"/>
      <c r="J52" s="23"/>
    </row>
    <row r="53" spans="1:10" ht="24" customHeight="1">
      <c r="A53" s="24" t="s">
        <v>76</v>
      </c>
      <c r="B53" s="19" t="s">
        <v>80</v>
      </c>
      <c r="C53" s="34"/>
      <c r="D53" s="34"/>
      <c r="E53" s="34"/>
      <c r="F53" s="34"/>
      <c r="G53" s="34"/>
      <c r="H53" s="34"/>
      <c r="I53" s="34">
        <v>6193.06</v>
      </c>
      <c r="J53" s="23"/>
    </row>
    <row r="54" spans="1:10" ht="23.25" customHeight="1">
      <c r="A54" s="24" t="s">
        <v>76</v>
      </c>
      <c r="B54" s="19" t="s">
        <v>81</v>
      </c>
      <c r="C54" s="34"/>
      <c r="D54" s="34"/>
      <c r="E54" s="34"/>
      <c r="F54" s="34"/>
      <c r="G54" s="34"/>
      <c r="H54" s="34"/>
      <c r="I54" s="23"/>
      <c r="J54" s="23"/>
    </row>
    <row r="55" spans="1:10" ht="13.5" customHeight="1">
      <c r="A55" s="24" t="s">
        <v>76</v>
      </c>
      <c r="B55" s="19" t="s">
        <v>82</v>
      </c>
      <c r="C55" s="34"/>
      <c r="D55" s="34"/>
      <c r="E55" s="34"/>
      <c r="F55" s="34"/>
      <c r="G55" s="34"/>
      <c r="H55" s="34"/>
      <c r="I55" s="23"/>
      <c r="J55" s="23"/>
    </row>
    <row r="56" spans="1:10" ht="12.75" customHeight="1">
      <c r="A56" s="24" t="s">
        <v>76</v>
      </c>
      <c r="B56" s="19" t="s">
        <v>83</v>
      </c>
      <c r="C56" s="34"/>
      <c r="D56" s="34"/>
      <c r="E56" s="34"/>
      <c r="F56" s="34"/>
      <c r="G56" s="34"/>
      <c r="H56" s="34">
        <v>14627.78</v>
      </c>
      <c r="I56" s="23"/>
      <c r="J56" s="23"/>
    </row>
    <row r="57" spans="1:10" ht="45.75" customHeight="1">
      <c r="A57" s="24" t="s">
        <v>76</v>
      </c>
      <c r="B57" s="19" t="s">
        <v>291</v>
      </c>
      <c r="C57" s="34"/>
      <c r="D57" s="34"/>
      <c r="E57" s="34">
        <v>10362.91</v>
      </c>
      <c r="F57" s="34"/>
      <c r="G57" s="34"/>
      <c r="H57" s="34"/>
      <c r="I57" s="23"/>
      <c r="J57" s="23"/>
    </row>
    <row r="58" spans="1:10" ht="22.5" customHeight="1">
      <c r="A58" s="24" t="s">
        <v>77</v>
      </c>
      <c r="B58" s="19" t="s">
        <v>80</v>
      </c>
      <c r="C58" s="34"/>
      <c r="D58" s="34"/>
      <c r="E58" s="34"/>
      <c r="F58" s="34"/>
      <c r="G58" s="34"/>
      <c r="H58" s="34"/>
      <c r="I58" s="34">
        <v>6193.06</v>
      </c>
      <c r="J58" s="23"/>
    </row>
    <row r="59" spans="1:10" ht="22.5" customHeight="1">
      <c r="A59" s="24" t="s">
        <v>77</v>
      </c>
      <c r="B59" s="19" t="s">
        <v>81</v>
      </c>
      <c r="C59" s="34"/>
      <c r="D59" s="34"/>
      <c r="E59" s="34"/>
      <c r="F59" s="34"/>
      <c r="G59" s="34"/>
      <c r="H59" s="34"/>
      <c r="I59" s="23"/>
      <c r="J59" s="23"/>
    </row>
    <row r="60" spans="1:10" ht="12.75" customHeight="1">
      <c r="A60" s="24" t="s">
        <v>77</v>
      </c>
      <c r="B60" s="19" t="s">
        <v>82</v>
      </c>
      <c r="C60" s="34"/>
      <c r="D60" s="103"/>
      <c r="E60" s="34"/>
      <c r="F60" s="34"/>
      <c r="G60" s="34"/>
      <c r="H60" s="34"/>
      <c r="I60" s="23"/>
      <c r="J60" s="23"/>
    </row>
    <row r="61" spans="1:10" ht="24" customHeight="1">
      <c r="A61" s="24" t="s">
        <v>77</v>
      </c>
      <c r="B61" s="102" t="s">
        <v>247</v>
      </c>
      <c r="C61" s="129"/>
      <c r="D61" s="130">
        <v>6897</v>
      </c>
      <c r="E61" s="34"/>
      <c r="F61" s="34"/>
      <c r="G61" s="34"/>
      <c r="H61" s="34"/>
      <c r="I61" s="23"/>
      <c r="J61" s="23"/>
    </row>
    <row r="62" spans="1:10" ht="22.5" customHeight="1">
      <c r="A62" s="24" t="s">
        <v>77</v>
      </c>
      <c r="B62" s="102" t="s">
        <v>251</v>
      </c>
      <c r="C62" s="131"/>
      <c r="D62" s="132">
        <v>400</v>
      </c>
      <c r="E62" s="34"/>
      <c r="F62" s="34"/>
      <c r="G62" s="34"/>
      <c r="H62" s="34"/>
      <c r="I62" s="23"/>
      <c r="J62" s="23"/>
    </row>
    <row r="63" spans="1:10" ht="24.75" customHeight="1">
      <c r="A63" s="24" t="s">
        <v>77</v>
      </c>
      <c r="B63" s="102" t="s">
        <v>277</v>
      </c>
      <c r="C63" s="82"/>
      <c r="D63" s="73">
        <v>575</v>
      </c>
      <c r="E63" s="34"/>
      <c r="F63" s="34"/>
      <c r="G63" s="34"/>
      <c r="H63" s="34"/>
      <c r="I63" s="23"/>
      <c r="J63" s="23"/>
    </row>
    <row r="64" spans="1:13" ht="24.75" customHeight="1">
      <c r="A64" s="24" t="s">
        <v>77</v>
      </c>
      <c r="B64" s="102" t="s">
        <v>238</v>
      </c>
      <c r="C64" s="87"/>
      <c r="D64" s="72">
        <v>2299</v>
      </c>
      <c r="E64" s="34"/>
      <c r="F64" s="34"/>
      <c r="G64" s="34"/>
      <c r="H64" s="34"/>
      <c r="I64" s="23"/>
      <c r="J64" s="23"/>
      <c r="M64" s="16">
        <f>D61+D63+D64+575</f>
        <v>10346</v>
      </c>
    </row>
    <row r="65" spans="1:13" ht="12.75" customHeight="1">
      <c r="A65" s="24" t="s">
        <v>77</v>
      </c>
      <c r="B65" s="19" t="s">
        <v>82</v>
      </c>
      <c r="C65" s="87"/>
      <c r="D65" s="72">
        <v>2981.5</v>
      </c>
      <c r="E65" s="34"/>
      <c r="F65" s="34"/>
      <c r="G65" s="34"/>
      <c r="H65" s="34"/>
      <c r="I65" s="23"/>
      <c r="J65" s="23"/>
      <c r="M65">
        <f>M64*27.1/100</f>
        <v>2803.7660000000005</v>
      </c>
    </row>
    <row r="66" spans="1:10" ht="12.75" customHeight="1">
      <c r="A66" s="24" t="s">
        <v>77</v>
      </c>
      <c r="B66" s="19" t="s">
        <v>83</v>
      </c>
      <c r="C66" s="34"/>
      <c r="D66" s="34"/>
      <c r="E66" s="34"/>
      <c r="F66" s="34"/>
      <c r="G66" s="34"/>
      <c r="H66" s="34">
        <v>6236.55</v>
      </c>
      <c r="I66" s="23"/>
      <c r="J66" s="23"/>
    </row>
    <row r="67" spans="1:10" ht="13.5" customHeight="1">
      <c r="A67" s="24" t="s">
        <v>77</v>
      </c>
      <c r="B67" s="19" t="s">
        <v>273</v>
      </c>
      <c r="C67" s="34"/>
      <c r="D67" s="34">
        <v>8000</v>
      </c>
      <c r="E67" s="34"/>
      <c r="F67" s="34"/>
      <c r="G67" s="34"/>
      <c r="H67" s="34"/>
      <c r="I67" s="23"/>
      <c r="J67" s="23"/>
    </row>
    <row r="68" spans="1:10" ht="25.5" customHeight="1">
      <c r="A68" s="24" t="s">
        <v>77</v>
      </c>
      <c r="B68" s="19" t="s">
        <v>274</v>
      </c>
      <c r="C68" s="34"/>
      <c r="D68" s="34">
        <v>3300</v>
      </c>
      <c r="E68" s="34"/>
      <c r="F68" s="34"/>
      <c r="G68" s="34"/>
      <c r="H68" s="34"/>
      <c r="I68" s="23"/>
      <c r="J68" s="23"/>
    </row>
    <row r="69" spans="1:10" ht="23.25" customHeight="1">
      <c r="A69" s="24" t="s">
        <v>77</v>
      </c>
      <c r="B69" s="19" t="s">
        <v>275</v>
      </c>
      <c r="C69" s="34"/>
      <c r="D69" s="34">
        <v>6600</v>
      </c>
      <c r="E69" s="34"/>
      <c r="F69" s="34"/>
      <c r="G69" s="34"/>
      <c r="H69" s="34"/>
      <c r="I69" s="23"/>
      <c r="J69" s="23"/>
    </row>
    <row r="70" spans="1:10" ht="36.75" customHeight="1">
      <c r="A70" s="24" t="s">
        <v>77</v>
      </c>
      <c r="B70" s="19" t="s">
        <v>269</v>
      </c>
      <c r="C70" s="34"/>
      <c r="D70" s="34"/>
      <c r="E70" s="34">
        <v>12920</v>
      </c>
      <c r="F70" s="34"/>
      <c r="G70" s="34"/>
      <c r="H70" s="34"/>
      <c r="I70" s="23"/>
      <c r="J70" s="23"/>
    </row>
    <row r="71" spans="1:10" ht="23.25" customHeight="1">
      <c r="A71" s="24" t="s">
        <v>77</v>
      </c>
      <c r="B71" s="180" t="s">
        <v>258</v>
      </c>
      <c r="C71" s="34">
        <f>223453+60555.76</f>
        <v>284008.76</v>
      </c>
      <c r="D71" s="34"/>
      <c r="E71" s="34"/>
      <c r="F71" s="34"/>
      <c r="G71" s="34"/>
      <c r="H71" s="34"/>
      <c r="I71" s="23"/>
      <c r="J71" s="23"/>
    </row>
    <row r="72" spans="1:10" ht="12.75" customHeight="1">
      <c r="A72" s="24" t="s">
        <v>77</v>
      </c>
      <c r="B72" s="89" t="s">
        <v>290</v>
      </c>
      <c r="C72" s="34"/>
      <c r="D72" s="34"/>
      <c r="E72" s="34"/>
      <c r="F72" s="34"/>
      <c r="G72" s="34">
        <v>7304</v>
      </c>
      <c r="H72" s="34"/>
      <c r="I72" s="23"/>
      <c r="J72" s="23"/>
    </row>
    <row r="73" spans="1:10" ht="12.75" customHeight="1" thickBot="1">
      <c r="A73" s="24" t="s">
        <v>77</v>
      </c>
      <c r="B73" s="89" t="s">
        <v>289</v>
      </c>
      <c r="C73" s="34"/>
      <c r="D73" s="34"/>
      <c r="E73" s="34"/>
      <c r="F73" s="34">
        <v>19720.84</v>
      </c>
      <c r="G73" s="34"/>
      <c r="H73" s="34"/>
      <c r="I73" s="23"/>
      <c r="J73" s="23"/>
    </row>
    <row r="74" spans="1:17" s="94" customFormat="1" ht="12.75" customHeight="1" thickBot="1">
      <c r="A74" s="154" t="s">
        <v>78</v>
      </c>
      <c r="B74" s="154"/>
      <c r="C74" s="93">
        <f>SUM(C6:C73)</f>
        <v>284008.76</v>
      </c>
      <c r="D74" s="93">
        <f aca="true" t="shared" si="0" ref="D74:J74">SUM(D6:D73)</f>
        <v>35063.76</v>
      </c>
      <c r="E74" s="93">
        <f t="shared" si="0"/>
        <v>23282.91</v>
      </c>
      <c r="F74" s="93">
        <f t="shared" si="0"/>
        <v>35940.84</v>
      </c>
      <c r="G74" s="93">
        <f t="shared" si="0"/>
        <v>7304</v>
      </c>
      <c r="H74" s="93">
        <f t="shared" si="0"/>
        <v>24230.87</v>
      </c>
      <c r="I74" s="93">
        <f t="shared" si="0"/>
        <v>74316.71999999999</v>
      </c>
      <c r="J74" s="93">
        <f t="shared" si="0"/>
        <v>135225</v>
      </c>
      <c r="L74"/>
      <c r="M74" s="93">
        <f>SUM(M6:M73)</f>
        <v>13149.766</v>
      </c>
      <c r="N74"/>
      <c r="O74"/>
      <c r="P74"/>
      <c r="Q74"/>
    </row>
    <row r="75" spans="1:17" s="99" customFormat="1" ht="107.25" customHeight="1">
      <c r="A75" s="140"/>
      <c r="B75" s="141"/>
      <c r="C75" s="142" t="s">
        <v>258</v>
      </c>
      <c r="D75" s="97" t="s">
        <v>255</v>
      </c>
      <c r="E75" s="90" t="s">
        <v>269</v>
      </c>
      <c r="F75" s="97" t="s">
        <v>212</v>
      </c>
      <c r="G75" s="97" t="s">
        <v>257</v>
      </c>
      <c r="H75" s="97" t="s">
        <v>211</v>
      </c>
      <c r="I75" s="179" t="s">
        <v>94</v>
      </c>
      <c r="J75" s="98" t="s">
        <v>256</v>
      </c>
      <c r="L75"/>
      <c r="M75"/>
      <c r="N75"/>
      <c r="O75"/>
      <c r="P75"/>
      <c r="Q75"/>
    </row>
    <row r="76" spans="1:4" ht="12.75" customHeight="1">
      <c r="A76" s="23"/>
      <c r="B76" s="23"/>
      <c r="C76" s="143"/>
      <c r="D76" s="84"/>
    </row>
    <row r="77" spans="1:10" ht="64.5" customHeight="1">
      <c r="A77" s="23"/>
      <c r="B77" s="125" t="s">
        <v>279</v>
      </c>
      <c r="C77" s="120">
        <f>D74+H74</f>
        <v>59294.630000000005</v>
      </c>
      <c r="J77" s="139"/>
    </row>
    <row r="78" spans="1:8" ht="36.75" customHeight="1">
      <c r="A78" s="23"/>
      <c r="B78" s="145" t="s">
        <v>285</v>
      </c>
      <c r="C78" s="120">
        <f>2298+622.76</f>
        <v>2920.76</v>
      </c>
      <c r="E78" s="105"/>
      <c r="F78" s="106"/>
      <c r="G78" s="104"/>
      <c r="H78" s="104"/>
    </row>
    <row r="79" spans="1:8" ht="28.5" customHeight="1">
      <c r="A79" s="23"/>
      <c r="B79" s="144" t="s">
        <v>286</v>
      </c>
      <c r="C79" s="120">
        <f>804+218.31</f>
        <v>1022.31</v>
      </c>
      <c r="E79" s="107"/>
      <c r="F79" s="108"/>
      <c r="G79" s="104"/>
      <c r="H79" s="104"/>
    </row>
    <row r="80" spans="5:8" ht="12.75" customHeight="1">
      <c r="E80" s="109"/>
      <c r="F80" s="108"/>
      <c r="G80" s="104"/>
      <c r="H80" s="104"/>
    </row>
    <row r="81" spans="5:8" ht="12.75" customHeight="1">
      <c r="E81" s="110"/>
      <c r="F81" s="108"/>
      <c r="G81" s="104"/>
      <c r="H81" s="104"/>
    </row>
    <row r="82" spans="5:8" ht="12.75" customHeight="1">
      <c r="E82" s="104"/>
      <c r="F82" s="104"/>
      <c r="G82" s="104"/>
      <c r="H82" s="104"/>
    </row>
    <row r="83" ht="12.75" customHeight="1"/>
    <row r="84" ht="12.75" customHeight="1"/>
    <row r="85" ht="12.75" customHeight="1"/>
    <row r="86" ht="12.75" customHeight="1"/>
    <row r="87" spans="1:17" s="2" customFormat="1" ht="12.75" customHeight="1">
      <c r="A87" s="21"/>
      <c r="B87" s="21"/>
      <c r="C87" s="21"/>
      <c r="D87" s="21"/>
      <c r="E87" s="21"/>
      <c r="F87" s="21"/>
      <c r="G87" s="21"/>
      <c r="H87" s="28"/>
      <c r="I87" s="28"/>
      <c r="J87" s="21"/>
      <c r="L87"/>
      <c r="M87"/>
      <c r="N87"/>
      <c r="O87"/>
      <c r="P87"/>
      <c r="Q87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1">
    <mergeCell ref="A74:B74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6"/>
  <sheetViews>
    <sheetView zoomScalePageLayoutView="0" workbookViewId="0" topLeftCell="D1">
      <selection activeCell="Q35" sqref="Q35"/>
    </sheetView>
  </sheetViews>
  <sheetFormatPr defaultColWidth="9.00390625" defaultRowHeight="12.75"/>
  <cols>
    <col min="1" max="1" width="7.25390625" style="37" customWidth="1"/>
    <col min="2" max="2" width="7.25390625" style="53" customWidth="1"/>
    <col min="3" max="3" width="26.125" style="53" customWidth="1"/>
    <col min="4" max="4" width="5.25390625" style="53" customWidth="1"/>
    <col min="5" max="5" width="6.75390625" style="53" customWidth="1"/>
    <col min="6" max="6" width="9.625" style="53" customWidth="1"/>
    <col min="7" max="7" width="51.375" style="53" customWidth="1"/>
    <col min="8" max="8" width="14.125" style="38" customWidth="1"/>
    <col min="9" max="9" width="12.00390625" style="0" customWidth="1"/>
    <col min="10" max="10" width="24.875" style="21" customWidth="1"/>
    <col min="11" max="11" width="11.625" style="21" customWidth="1"/>
    <col min="12" max="12" width="19.00390625" style="21" customWidth="1"/>
  </cols>
  <sheetData>
    <row r="2" spans="1:7" ht="22.5">
      <c r="A2" s="54"/>
      <c r="B2" s="159" t="s">
        <v>95</v>
      </c>
      <c r="C2" s="160"/>
      <c r="D2" s="39" t="s">
        <v>96</v>
      </c>
      <c r="E2" s="39" t="s">
        <v>97</v>
      </c>
      <c r="F2" s="40" t="s">
        <v>98</v>
      </c>
      <c r="G2" s="40" t="s">
        <v>99</v>
      </c>
    </row>
    <row r="3" spans="1:12" ht="18" customHeight="1">
      <c r="A3" s="54"/>
      <c r="B3" s="158" t="s">
        <v>100</v>
      </c>
      <c r="C3" s="158"/>
      <c r="D3" s="55" t="s">
        <v>101</v>
      </c>
      <c r="E3" s="34">
        <v>1</v>
      </c>
      <c r="F3" s="41">
        <v>169.2</v>
      </c>
      <c r="G3" s="42" t="s">
        <v>102</v>
      </c>
      <c r="H3" s="38" t="s">
        <v>103</v>
      </c>
      <c r="I3" s="70" t="s">
        <v>49</v>
      </c>
      <c r="J3" s="70" t="s">
        <v>213</v>
      </c>
      <c r="K3" s="70" t="s">
        <v>214</v>
      </c>
      <c r="L3" s="70" t="s">
        <v>215</v>
      </c>
    </row>
    <row r="4" spans="1:12" ht="18" customHeight="1">
      <c r="A4" s="54"/>
      <c r="B4" s="158" t="s">
        <v>104</v>
      </c>
      <c r="C4" s="158"/>
      <c r="D4" s="55" t="s">
        <v>101</v>
      </c>
      <c r="E4" s="34">
        <v>1</v>
      </c>
      <c r="F4" s="41">
        <v>37.8</v>
      </c>
      <c r="G4" s="42" t="s">
        <v>102</v>
      </c>
      <c r="I4" s="71" t="s">
        <v>216</v>
      </c>
      <c r="J4" s="71" t="s">
        <v>217</v>
      </c>
      <c r="K4" s="72">
        <v>5977</v>
      </c>
      <c r="L4" s="71" t="s">
        <v>218</v>
      </c>
    </row>
    <row r="5" spans="1:14" s="36" customFormat="1" ht="18" customHeight="1">
      <c r="A5" s="54"/>
      <c r="B5" s="158" t="s">
        <v>105</v>
      </c>
      <c r="C5" s="158"/>
      <c r="D5" s="55" t="s">
        <v>101</v>
      </c>
      <c r="E5" s="34">
        <v>2</v>
      </c>
      <c r="F5" s="41">
        <v>142.2</v>
      </c>
      <c r="G5" s="43" t="s">
        <v>102</v>
      </c>
      <c r="H5" s="38"/>
      <c r="I5" s="71" t="s">
        <v>216</v>
      </c>
      <c r="J5" s="71" t="s">
        <v>219</v>
      </c>
      <c r="K5" s="72">
        <v>5747</v>
      </c>
      <c r="L5" s="71"/>
      <c r="M5"/>
      <c r="N5"/>
    </row>
    <row r="6" spans="1:12" ht="18" customHeight="1">
      <c r="A6" s="54"/>
      <c r="B6" s="158" t="s">
        <v>106</v>
      </c>
      <c r="C6" s="158"/>
      <c r="D6" s="55" t="s">
        <v>101</v>
      </c>
      <c r="E6" s="34">
        <v>2</v>
      </c>
      <c r="F6" s="34">
        <v>350</v>
      </c>
      <c r="G6" s="44" t="s">
        <v>107</v>
      </c>
      <c r="I6" s="71" t="s">
        <v>216</v>
      </c>
      <c r="J6" s="71" t="s">
        <v>220</v>
      </c>
      <c r="K6" s="72">
        <v>6897</v>
      </c>
      <c r="L6" s="71"/>
    </row>
    <row r="7" spans="1:12" ht="18" customHeight="1">
      <c r="A7" s="54"/>
      <c r="B7" s="158" t="s">
        <v>108</v>
      </c>
      <c r="C7" s="158"/>
      <c r="D7" s="55" t="s">
        <v>101</v>
      </c>
      <c r="E7" s="34">
        <v>2</v>
      </c>
      <c r="F7" s="34">
        <v>250</v>
      </c>
      <c r="G7" s="44" t="s">
        <v>109</v>
      </c>
      <c r="I7" s="71"/>
      <c r="J7" s="71"/>
      <c r="K7" s="72"/>
      <c r="L7" s="71"/>
    </row>
    <row r="8" spans="1:12" ht="18" customHeight="1">
      <c r="A8" s="54"/>
      <c r="B8" s="158" t="s">
        <v>110</v>
      </c>
      <c r="C8" s="158"/>
      <c r="D8" s="55" t="s">
        <v>101</v>
      </c>
      <c r="E8" s="34">
        <v>6</v>
      </c>
      <c r="F8" s="41">
        <v>275.4</v>
      </c>
      <c r="G8" s="43" t="s">
        <v>102</v>
      </c>
      <c r="I8" s="71" t="s">
        <v>221</v>
      </c>
      <c r="J8" s="71" t="s">
        <v>220</v>
      </c>
      <c r="K8" s="74">
        <v>2299</v>
      </c>
      <c r="L8" s="75" t="s">
        <v>222</v>
      </c>
    </row>
    <row r="9" spans="1:12" ht="18" customHeight="1">
      <c r="A9" s="54"/>
      <c r="B9" s="158" t="s">
        <v>111</v>
      </c>
      <c r="C9" s="158"/>
      <c r="D9" s="55" t="s">
        <v>101</v>
      </c>
      <c r="E9" s="34">
        <v>1</v>
      </c>
      <c r="F9" s="41">
        <v>497.78</v>
      </c>
      <c r="G9" s="43" t="s">
        <v>102</v>
      </c>
      <c r="I9" s="71" t="s">
        <v>223</v>
      </c>
      <c r="J9" s="71" t="s">
        <v>220</v>
      </c>
      <c r="K9" s="74">
        <v>3448</v>
      </c>
      <c r="L9" s="75" t="s">
        <v>222</v>
      </c>
    </row>
    <row r="10" spans="1:12" ht="18" customHeight="1">
      <c r="A10" s="54"/>
      <c r="B10" s="158" t="s">
        <v>112</v>
      </c>
      <c r="C10" s="158"/>
      <c r="D10" s="55" t="s">
        <v>101</v>
      </c>
      <c r="E10" s="34">
        <v>2</v>
      </c>
      <c r="F10" s="34">
        <v>184</v>
      </c>
      <c r="G10" s="44" t="s">
        <v>109</v>
      </c>
      <c r="I10" s="71" t="s">
        <v>224</v>
      </c>
      <c r="J10" s="71" t="s">
        <v>220</v>
      </c>
      <c r="K10" s="74">
        <v>2299</v>
      </c>
      <c r="L10" s="75" t="s">
        <v>222</v>
      </c>
    </row>
    <row r="11" spans="1:12" ht="18" customHeight="1">
      <c r="A11" s="54"/>
      <c r="B11" s="158" t="s">
        <v>113</v>
      </c>
      <c r="C11" s="158"/>
      <c r="D11" s="55" t="s">
        <v>101</v>
      </c>
      <c r="E11" s="34">
        <v>5</v>
      </c>
      <c r="F11" s="41">
        <v>778.5</v>
      </c>
      <c r="G11" s="43" t="s">
        <v>102</v>
      </c>
      <c r="I11" s="71" t="s">
        <v>225</v>
      </c>
      <c r="J11" s="71" t="s">
        <v>217</v>
      </c>
      <c r="K11" s="72">
        <v>5977</v>
      </c>
      <c r="L11" s="71" t="s">
        <v>218</v>
      </c>
    </row>
    <row r="12" spans="1:12" ht="18" customHeight="1">
      <c r="A12" s="54"/>
      <c r="B12" s="158" t="s">
        <v>114</v>
      </c>
      <c r="C12" s="158"/>
      <c r="D12" s="55" t="s">
        <v>101</v>
      </c>
      <c r="E12" s="34">
        <v>2</v>
      </c>
      <c r="F12" s="68">
        <v>8122.5</v>
      </c>
      <c r="G12" s="43" t="s">
        <v>115</v>
      </c>
      <c r="I12" s="71" t="s">
        <v>225</v>
      </c>
      <c r="J12" s="71" t="s">
        <v>219</v>
      </c>
      <c r="K12" s="72">
        <v>5747</v>
      </c>
      <c r="L12" s="71"/>
    </row>
    <row r="13" spans="1:12" ht="18" customHeight="1">
      <c r="A13" s="54"/>
      <c r="B13" s="158" t="s">
        <v>116</v>
      </c>
      <c r="C13" s="158"/>
      <c r="D13" s="55" t="s">
        <v>101</v>
      </c>
      <c r="E13" s="34">
        <v>4</v>
      </c>
      <c r="F13" s="34">
        <v>40</v>
      </c>
      <c r="G13" s="44" t="s">
        <v>109</v>
      </c>
      <c r="I13" s="71" t="s">
        <v>225</v>
      </c>
      <c r="J13" s="71" t="s">
        <v>220</v>
      </c>
      <c r="K13" s="72">
        <v>6897</v>
      </c>
      <c r="L13" s="71"/>
    </row>
    <row r="14" spans="1:12" ht="18" customHeight="1">
      <c r="A14" s="54"/>
      <c r="B14" s="158" t="s">
        <v>117</v>
      </c>
      <c r="C14" s="158"/>
      <c r="D14" s="55" t="s">
        <v>101</v>
      </c>
      <c r="E14" s="34">
        <v>1</v>
      </c>
      <c r="F14" s="41">
        <v>120.96</v>
      </c>
      <c r="G14" s="43" t="s">
        <v>102</v>
      </c>
      <c r="I14" s="71" t="s">
        <v>226</v>
      </c>
      <c r="J14" s="71" t="s">
        <v>220</v>
      </c>
      <c r="K14" s="74">
        <v>1149</v>
      </c>
      <c r="L14" s="75" t="s">
        <v>222</v>
      </c>
    </row>
    <row r="15" spans="1:12" ht="18" customHeight="1">
      <c r="A15" s="54"/>
      <c r="B15" s="158" t="s">
        <v>118</v>
      </c>
      <c r="C15" s="158"/>
      <c r="D15" s="55" t="s">
        <v>101</v>
      </c>
      <c r="E15" s="34">
        <v>1</v>
      </c>
      <c r="F15" s="34">
        <v>42</v>
      </c>
      <c r="G15" s="44" t="s">
        <v>119</v>
      </c>
      <c r="I15" s="71" t="s">
        <v>227</v>
      </c>
      <c r="J15" s="71" t="s">
        <v>220</v>
      </c>
      <c r="K15" s="74">
        <v>1724</v>
      </c>
      <c r="L15" s="75" t="s">
        <v>222</v>
      </c>
    </row>
    <row r="16" spans="1:12" ht="18" customHeight="1">
      <c r="A16" s="54"/>
      <c r="B16" s="158" t="s">
        <v>120</v>
      </c>
      <c r="C16" s="158"/>
      <c r="D16" s="55" t="s">
        <v>121</v>
      </c>
      <c r="E16" s="34">
        <v>1</v>
      </c>
      <c r="F16" s="41">
        <v>201.6</v>
      </c>
      <c r="G16" s="43" t="s">
        <v>102</v>
      </c>
      <c r="I16" s="71" t="s">
        <v>228</v>
      </c>
      <c r="J16" s="71" t="s">
        <v>217</v>
      </c>
      <c r="K16" s="72">
        <v>5977</v>
      </c>
      <c r="L16" s="71" t="s">
        <v>218</v>
      </c>
    </row>
    <row r="17" spans="1:12" ht="18" customHeight="1">
      <c r="A17" s="54"/>
      <c r="B17" s="158" t="s">
        <v>122</v>
      </c>
      <c r="C17" s="158"/>
      <c r="D17" s="55" t="s">
        <v>123</v>
      </c>
      <c r="E17" s="34">
        <v>0.048</v>
      </c>
      <c r="F17" s="41">
        <v>16.97</v>
      </c>
      <c r="G17" s="43" t="s">
        <v>102</v>
      </c>
      <c r="H17" s="67">
        <f>F3+F4+F5+F8+F9+F11+F14+F16+F17+F12</f>
        <v>10362.91</v>
      </c>
      <c r="I17" s="71" t="s">
        <v>228</v>
      </c>
      <c r="J17" s="71" t="s">
        <v>219</v>
      </c>
      <c r="K17" s="72">
        <v>5747</v>
      </c>
      <c r="L17" s="71"/>
    </row>
    <row r="18" spans="1:12" ht="18" customHeight="1">
      <c r="A18" s="54"/>
      <c r="B18" s="158" t="s">
        <v>124</v>
      </c>
      <c r="C18" s="158"/>
      <c r="D18" s="55" t="s">
        <v>101</v>
      </c>
      <c r="E18" s="34">
        <v>1</v>
      </c>
      <c r="F18" s="34">
        <v>208.8</v>
      </c>
      <c r="G18" s="44" t="s">
        <v>119</v>
      </c>
      <c r="I18" s="71" t="s">
        <v>228</v>
      </c>
      <c r="J18" s="71" t="s">
        <v>220</v>
      </c>
      <c r="K18" s="72">
        <v>6897</v>
      </c>
      <c r="L18" s="71"/>
    </row>
    <row r="19" spans="1:12" ht="18" customHeight="1">
      <c r="A19" s="54"/>
      <c r="B19" s="158" t="s">
        <v>125</v>
      </c>
      <c r="C19" s="158"/>
      <c r="D19" s="55" t="s">
        <v>101</v>
      </c>
      <c r="E19" s="34">
        <v>4</v>
      </c>
      <c r="F19" s="34">
        <v>24</v>
      </c>
      <c r="G19" s="44" t="s">
        <v>109</v>
      </c>
      <c r="I19" s="71"/>
      <c r="J19" s="71"/>
      <c r="K19" s="72"/>
      <c r="L19" s="71"/>
    </row>
    <row r="20" spans="1:12" ht="18" customHeight="1">
      <c r="A20" s="45"/>
      <c r="B20" s="56"/>
      <c r="C20" s="56"/>
      <c r="D20" s="56"/>
      <c r="E20" s="56"/>
      <c r="F20" s="46">
        <f>SUM(F3:F19)</f>
        <v>11461.71</v>
      </c>
      <c r="G20" s="56"/>
      <c r="I20" s="71" t="s">
        <v>229</v>
      </c>
      <c r="J20" s="71" t="s">
        <v>230</v>
      </c>
      <c r="K20" s="72">
        <v>5977</v>
      </c>
      <c r="L20" s="71" t="s">
        <v>218</v>
      </c>
    </row>
    <row r="21" spans="1:12" ht="18" customHeight="1">
      <c r="A21" s="45"/>
      <c r="B21" s="56"/>
      <c r="C21" s="56"/>
      <c r="D21" s="56"/>
      <c r="E21" s="56"/>
      <c r="F21" s="56"/>
      <c r="G21" s="56"/>
      <c r="I21" s="71" t="s">
        <v>229</v>
      </c>
      <c r="J21" s="71" t="s">
        <v>219</v>
      </c>
      <c r="K21" s="72">
        <v>5747</v>
      </c>
      <c r="L21" s="71"/>
    </row>
    <row r="22" spans="1:14" s="2" customFormat="1" ht="18" customHeight="1">
      <c r="A22" s="57"/>
      <c r="B22" s="158" t="s">
        <v>126</v>
      </c>
      <c r="C22" s="158"/>
      <c r="D22" s="55" t="s">
        <v>127</v>
      </c>
      <c r="E22" s="34">
        <v>3</v>
      </c>
      <c r="F22" s="58">
        <v>210</v>
      </c>
      <c r="G22" s="59" t="s">
        <v>128</v>
      </c>
      <c r="H22" s="38" t="s">
        <v>129</v>
      </c>
      <c r="I22" s="71" t="s">
        <v>229</v>
      </c>
      <c r="J22" s="71" t="s">
        <v>220</v>
      </c>
      <c r="K22" s="72">
        <v>6897</v>
      </c>
      <c r="L22" s="71"/>
      <c r="M22"/>
      <c r="N22"/>
    </row>
    <row r="23" spans="1:12" ht="18" customHeight="1">
      <c r="A23" s="57"/>
      <c r="B23" s="158" t="s">
        <v>130</v>
      </c>
      <c r="C23" s="158"/>
      <c r="D23" s="55" t="s">
        <v>101</v>
      </c>
      <c r="E23" s="34">
        <v>4</v>
      </c>
      <c r="F23" s="58">
        <v>116</v>
      </c>
      <c r="G23" s="59" t="s">
        <v>128</v>
      </c>
      <c r="I23" s="71"/>
      <c r="J23" s="71"/>
      <c r="K23" s="72"/>
      <c r="L23" s="71"/>
    </row>
    <row r="24" spans="1:12" ht="18" customHeight="1">
      <c r="A24" s="57"/>
      <c r="B24" s="158" t="s">
        <v>131</v>
      </c>
      <c r="C24" s="158"/>
      <c r="D24" s="55" t="s">
        <v>101</v>
      </c>
      <c r="E24" s="34">
        <v>1</v>
      </c>
      <c r="F24" s="58">
        <v>149</v>
      </c>
      <c r="G24" s="59" t="s">
        <v>132</v>
      </c>
      <c r="I24" s="71" t="s">
        <v>231</v>
      </c>
      <c r="J24" s="71" t="s">
        <v>230</v>
      </c>
      <c r="K24" s="72">
        <v>5977</v>
      </c>
      <c r="L24" s="71" t="s">
        <v>218</v>
      </c>
    </row>
    <row r="25" spans="1:12" ht="15" customHeight="1">
      <c r="A25" s="45"/>
      <c r="B25" s="56"/>
      <c r="C25" s="56"/>
      <c r="D25" s="56"/>
      <c r="E25" s="56"/>
      <c r="F25" s="47">
        <f>SUM(F22:F24)</f>
        <v>475</v>
      </c>
      <c r="G25" s="56"/>
      <c r="I25" s="71" t="s">
        <v>231</v>
      </c>
      <c r="J25" s="71" t="s">
        <v>219</v>
      </c>
      <c r="K25" s="72">
        <v>5748</v>
      </c>
      <c r="L25" s="71"/>
    </row>
    <row r="26" spans="1:12" ht="12.75" customHeight="1">
      <c r="A26" s="45"/>
      <c r="B26" s="56"/>
      <c r="C26" s="56"/>
      <c r="D26" s="56"/>
      <c r="E26" s="56"/>
      <c r="F26" s="56"/>
      <c r="G26" s="56"/>
      <c r="I26" s="71" t="s">
        <v>231</v>
      </c>
      <c r="J26" s="71" t="s">
        <v>220</v>
      </c>
      <c r="K26" s="72">
        <v>6897</v>
      </c>
      <c r="L26" s="71"/>
    </row>
    <row r="27" spans="1:12" ht="12.75" customHeight="1">
      <c r="A27" s="57"/>
      <c r="B27" s="158" t="s">
        <v>133</v>
      </c>
      <c r="C27" s="158"/>
      <c r="D27" s="55" t="s">
        <v>123</v>
      </c>
      <c r="E27" s="34">
        <v>0.1</v>
      </c>
      <c r="F27" s="34">
        <v>43.11</v>
      </c>
      <c r="G27" s="59" t="s">
        <v>134</v>
      </c>
      <c r="H27" s="38" t="s">
        <v>135</v>
      </c>
      <c r="I27" s="71"/>
      <c r="J27" s="71"/>
      <c r="K27" s="72"/>
      <c r="L27" s="71"/>
    </row>
    <row r="28" spans="1:12" ht="12.75" customHeight="1">
      <c r="A28" s="57"/>
      <c r="B28" s="158" t="s">
        <v>136</v>
      </c>
      <c r="C28" s="158"/>
      <c r="D28" s="55" t="s">
        <v>123</v>
      </c>
      <c r="E28" s="34">
        <v>0.042</v>
      </c>
      <c r="F28" s="34">
        <v>20.22</v>
      </c>
      <c r="G28" s="59" t="s">
        <v>134</v>
      </c>
      <c r="I28" s="71" t="s">
        <v>232</v>
      </c>
      <c r="J28" s="71" t="s">
        <v>220</v>
      </c>
      <c r="K28" s="127">
        <v>2298</v>
      </c>
      <c r="L28" s="128" t="s">
        <v>271</v>
      </c>
    </row>
    <row r="29" spans="1:12" ht="12.75" customHeight="1">
      <c r="A29" s="57"/>
      <c r="B29" s="158" t="s">
        <v>137</v>
      </c>
      <c r="C29" s="158"/>
      <c r="D29" s="55" t="s">
        <v>101</v>
      </c>
      <c r="E29" s="34">
        <v>1</v>
      </c>
      <c r="F29" s="34">
        <v>379</v>
      </c>
      <c r="G29" s="59" t="s">
        <v>138</v>
      </c>
      <c r="I29" s="71" t="s">
        <v>233</v>
      </c>
      <c r="J29" s="71" t="s">
        <v>230</v>
      </c>
      <c r="K29" s="72">
        <v>5977</v>
      </c>
      <c r="L29" s="71" t="s">
        <v>218</v>
      </c>
    </row>
    <row r="30" spans="1:12" ht="12.75" customHeight="1">
      <c r="A30" s="57"/>
      <c r="B30" s="158" t="s">
        <v>139</v>
      </c>
      <c r="C30" s="158"/>
      <c r="D30" s="55" t="s">
        <v>101</v>
      </c>
      <c r="E30" s="34">
        <v>1</v>
      </c>
      <c r="F30" s="34">
        <v>599</v>
      </c>
      <c r="G30" s="59" t="s">
        <v>140</v>
      </c>
      <c r="I30" s="71" t="s">
        <v>233</v>
      </c>
      <c r="J30" s="71" t="s">
        <v>219</v>
      </c>
      <c r="K30" s="72">
        <v>5748</v>
      </c>
      <c r="L30" s="71"/>
    </row>
    <row r="31" spans="1:12" ht="12.75" customHeight="1">
      <c r="A31" s="57"/>
      <c r="B31" s="158" t="s">
        <v>141</v>
      </c>
      <c r="C31" s="158"/>
      <c r="D31" s="55" t="s">
        <v>101</v>
      </c>
      <c r="E31" s="34">
        <v>1</v>
      </c>
      <c r="F31" s="34">
        <v>150</v>
      </c>
      <c r="G31" s="59" t="s">
        <v>140</v>
      </c>
      <c r="I31" s="71" t="s">
        <v>233</v>
      </c>
      <c r="J31" s="71" t="s">
        <v>220</v>
      </c>
      <c r="K31" s="72">
        <v>6897</v>
      </c>
      <c r="L31" s="71"/>
    </row>
    <row r="32" spans="1:12" ht="12.75" customHeight="1">
      <c r="A32" s="57"/>
      <c r="B32" s="158" t="s">
        <v>142</v>
      </c>
      <c r="C32" s="158"/>
      <c r="D32" s="55" t="s">
        <v>101</v>
      </c>
      <c r="E32" s="34">
        <v>1</v>
      </c>
      <c r="F32" s="34">
        <v>478.21</v>
      </c>
      <c r="G32" s="59" t="s">
        <v>140</v>
      </c>
      <c r="I32" s="71"/>
      <c r="J32" s="71"/>
      <c r="K32" s="72"/>
      <c r="L32" s="71"/>
    </row>
    <row r="33" spans="1:12" ht="12.75" customHeight="1">
      <c r="A33" s="57"/>
      <c r="B33" s="158" t="s">
        <v>143</v>
      </c>
      <c r="C33" s="158"/>
      <c r="D33" s="55" t="s">
        <v>101</v>
      </c>
      <c r="E33" s="34">
        <v>1</v>
      </c>
      <c r="F33" s="34">
        <v>911.05</v>
      </c>
      <c r="G33" s="59" t="s">
        <v>140</v>
      </c>
      <c r="I33" s="71" t="s">
        <v>234</v>
      </c>
      <c r="J33" s="71" t="s">
        <v>219</v>
      </c>
      <c r="K33" s="76">
        <v>5747</v>
      </c>
      <c r="L33" s="77" t="s">
        <v>235</v>
      </c>
    </row>
    <row r="34" spans="1:14" s="2" customFormat="1" ht="12.75" customHeight="1">
      <c r="A34" s="57"/>
      <c r="B34" s="158" t="s">
        <v>144</v>
      </c>
      <c r="C34" s="158"/>
      <c r="D34" s="55" t="s">
        <v>101</v>
      </c>
      <c r="E34" s="34">
        <v>1</v>
      </c>
      <c r="F34" s="34">
        <v>162.27</v>
      </c>
      <c r="G34" s="48" t="s">
        <v>140</v>
      </c>
      <c r="H34" s="38"/>
      <c r="I34" s="71" t="s">
        <v>234</v>
      </c>
      <c r="J34" s="71" t="s">
        <v>219</v>
      </c>
      <c r="K34" s="78">
        <v>804</v>
      </c>
      <c r="L34" s="77" t="s">
        <v>270</v>
      </c>
      <c r="M34"/>
      <c r="N34"/>
    </row>
    <row r="35" spans="1:12" ht="12.75" customHeight="1">
      <c r="A35" s="57"/>
      <c r="B35" s="158" t="s">
        <v>145</v>
      </c>
      <c r="C35" s="158"/>
      <c r="D35" s="55" t="s">
        <v>101</v>
      </c>
      <c r="E35" s="34">
        <v>1</v>
      </c>
      <c r="F35" s="34">
        <v>104.5</v>
      </c>
      <c r="G35" s="48" t="s">
        <v>140</v>
      </c>
      <c r="I35" s="71" t="s">
        <v>236</v>
      </c>
      <c r="J35" s="71" t="s">
        <v>230</v>
      </c>
      <c r="K35" s="72">
        <v>5977</v>
      </c>
      <c r="L35" s="71" t="s">
        <v>218</v>
      </c>
    </row>
    <row r="36" spans="1:14" s="4" customFormat="1" ht="12.75" customHeight="1">
      <c r="A36" s="57"/>
      <c r="B36" s="158" t="s">
        <v>130</v>
      </c>
      <c r="C36" s="158"/>
      <c r="D36" s="55" t="s">
        <v>101</v>
      </c>
      <c r="E36" s="34">
        <v>1</v>
      </c>
      <c r="F36" s="34">
        <v>29</v>
      </c>
      <c r="G36" s="48" t="s">
        <v>146</v>
      </c>
      <c r="H36" s="38"/>
      <c r="I36" s="71" t="s">
        <v>236</v>
      </c>
      <c r="J36" s="71" t="s">
        <v>219</v>
      </c>
      <c r="K36" s="72">
        <v>5747</v>
      </c>
      <c r="L36" s="71"/>
      <c r="M36"/>
      <c r="N36"/>
    </row>
    <row r="37" spans="1:12" ht="12.75" customHeight="1">
      <c r="A37" s="57"/>
      <c r="B37" s="158" t="s">
        <v>147</v>
      </c>
      <c r="C37" s="158"/>
      <c r="D37" s="55" t="s">
        <v>127</v>
      </c>
      <c r="E37" s="34">
        <v>2</v>
      </c>
      <c r="F37" s="34">
        <v>140</v>
      </c>
      <c r="G37" s="48" t="s">
        <v>146</v>
      </c>
      <c r="I37" s="71" t="s">
        <v>236</v>
      </c>
      <c r="J37" s="71" t="s">
        <v>220</v>
      </c>
      <c r="K37" s="72">
        <v>6896</v>
      </c>
      <c r="L37" s="71"/>
    </row>
    <row r="38" spans="1:12" ht="12.75" customHeight="1">
      <c r="A38" s="57"/>
      <c r="B38" s="158" t="s">
        <v>148</v>
      </c>
      <c r="C38" s="158"/>
      <c r="D38" s="55" t="s">
        <v>101</v>
      </c>
      <c r="E38" s="34">
        <v>1</v>
      </c>
      <c r="F38" s="34">
        <v>167.58</v>
      </c>
      <c r="G38" s="48" t="s">
        <v>140</v>
      </c>
      <c r="I38" s="71" t="s">
        <v>236</v>
      </c>
      <c r="J38" s="71"/>
      <c r="K38" s="72"/>
      <c r="L38" s="71"/>
    </row>
    <row r="39" spans="1:12" ht="12.75" customHeight="1">
      <c r="A39" s="57"/>
      <c r="B39" s="158" t="s">
        <v>149</v>
      </c>
      <c r="C39" s="158"/>
      <c r="D39" s="55" t="s">
        <v>101</v>
      </c>
      <c r="E39" s="34">
        <v>1</v>
      </c>
      <c r="F39" s="34">
        <v>103.5</v>
      </c>
      <c r="G39" s="48" t="s">
        <v>134</v>
      </c>
      <c r="I39" s="71" t="s">
        <v>237</v>
      </c>
      <c r="J39" s="71" t="s">
        <v>219</v>
      </c>
      <c r="K39" s="87">
        <v>2299</v>
      </c>
      <c r="L39" s="83" t="s">
        <v>238</v>
      </c>
    </row>
    <row r="40" spans="1:12" ht="12.75" customHeight="1">
      <c r="A40" s="57"/>
      <c r="B40" s="158" t="s">
        <v>150</v>
      </c>
      <c r="C40" s="158"/>
      <c r="D40" s="55" t="s">
        <v>101</v>
      </c>
      <c r="E40" s="34">
        <v>1</v>
      </c>
      <c r="F40" s="34">
        <v>395</v>
      </c>
      <c r="G40" s="48" t="s">
        <v>151</v>
      </c>
      <c r="I40" s="71" t="s">
        <v>239</v>
      </c>
      <c r="J40" s="71" t="s">
        <v>230</v>
      </c>
      <c r="K40" s="72">
        <v>5977</v>
      </c>
      <c r="L40" s="71" t="s">
        <v>218</v>
      </c>
    </row>
    <row r="41" spans="1:12" ht="12.75" customHeight="1">
      <c r="A41" s="57"/>
      <c r="B41" s="158" t="s">
        <v>152</v>
      </c>
      <c r="C41" s="158"/>
      <c r="D41" s="55" t="s">
        <v>123</v>
      </c>
      <c r="E41" s="34">
        <v>0.046</v>
      </c>
      <c r="F41" s="34">
        <v>19.83</v>
      </c>
      <c r="G41" s="48" t="s">
        <v>134</v>
      </c>
      <c r="I41" s="71" t="s">
        <v>239</v>
      </c>
      <c r="J41" s="71" t="s">
        <v>219</v>
      </c>
      <c r="K41" s="72">
        <v>5747</v>
      </c>
      <c r="L41" s="71"/>
    </row>
    <row r="42" spans="1:12" ht="12.75" customHeight="1">
      <c r="A42" s="57"/>
      <c r="B42" s="158" t="s">
        <v>153</v>
      </c>
      <c r="C42" s="158"/>
      <c r="D42" s="55" t="s">
        <v>101</v>
      </c>
      <c r="E42" s="34">
        <v>1</v>
      </c>
      <c r="F42" s="34">
        <v>669.75</v>
      </c>
      <c r="G42" s="48" t="s">
        <v>140</v>
      </c>
      <c r="I42" s="71" t="s">
        <v>239</v>
      </c>
      <c r="J42" s="71" t="s">
        <v>220</v>
      </c>
      <c r="K42" s="72">
        <v>6897</v>
      </c>
      <c r="L42" s="71"/>
    </row>
    <row r="43" spans="1:12" ht="12.75" customHeight="1">
      <c r="A43" s="57"/>
      <c r="B43" s="158" t="s">
        <v>154</v>
      </c>
      <c r="C43" s="158"/>
      <c r="D43" s="55" t="s">
        <v>101</v>
      </c>
      <c r="E43" s="34">
        <v>1</v>
      </c>
      <c r="F43" s="34">
        <v>297.01</v>
      </c>
      <c r="G43" s="48" t="s">
        <v>140</v>
      </c>
      <c r="I43" s="71" t="s">
        <v>239</v>
      </c>
      <c r="J43" s="71"/>
      <c r="K43" s="72"/>
      <c r="L43" s="71"/>
    </row>
    <row r="44" spans="1:12" ht="12.75" customHeight="1">
      <c r="A44" s="60"/>
      <c r="B44" s="61"/>
      <c r="C44" s="61"/>
      <c r="D44" s="61"/>
      <c r="E44" s="62"/>
      <c r="F44" s="49">
        <f>SUM(F27:F43)</f>
        <v>4669.030000000001</v>
      </c>
      <c r="G44" s="50"/>
      <c r="I44" s="71" t="s">
        <v>240</v>
      </c>
      <c r="J44" s="71" t="s">
        <v>230</v>
      </c>
      <c r="K44" s="72">
        <v>5977</v>
      </c>
      <c r="L44" s="71" t="s">
        <v>218</v>
      </c>
    </row>
    <row r="45" spans="1:12" ht="12.75" customHeight="1">
      <c r="A45" s="57"/>
      <c r="B45" s="157" t="s">
        <v>155</v>
      </c>
      <c r="C45" s="157"/>
      <c r="D45" s="59" t="s">
        <v>101</v>
      </c>
      <c r="E45" s="63">
        <v>1</v>
      </c>
      <c r="F45" s="64">
        <v>299</v>
      </c>
      <c r="G45" s="59"/>
      <c r="H45" s="38" t="s">
        <v>156</v>
      </c>
      <c r="I45" s="71" t="s">
        <v>240</v>
      </c>
      <c r="J45" s="71" t="s">
        <v>219</v>
      </c>
      <c r="K45" s="72">
        <v>5747</v>
      </c>
      <c r="L45" s="71"/>
    </row>
    <row r="46" spans="1:12" ht="12.75" customHeight="1">
      <c r="A46" s="57"/>
      <c r="B46" s="157" t="s">
        <v>157</v>
      </c>
      <c r="C46" s="157"/>
      <c r="D46" s="59" t="s">
        <v>101</v>
      </c>
      <c r="E46" s="63">
        <v>1</v>
      </c>
      <c r="F46" s="64">
        <v>23</v>
      </c>
      <c r="G46" s="48" t="s">
        <v>158</v>
      </c>
      <c r="I46" s="71" t="s">
        <v>240</v>
      </c>
      <c r="J46" s="71"/>
      <c r="K46" s="72"/>
      <c r="L46" s="71"/>
    </row>
    <row r="47" spans="1:12" ht="12.75" customHeight="1">
      <c r="A47" s="57"/>
      <c r="B47" s="157" t="s">
        <v>159</v>
      </c>
      <c r="C47" s="157"/>
      <c r="D47" s="59" t="s">
        <v>101</v>
      </c>
      <c r="E47" s="63">
        <v>0.0175</v>
      </c>
      <c r="F47" s="133">
        <v>903</v>
      </c>
      <c r="G47" s="48" t="s">
        <v>160</v>
      </c>
      <c r="I47" s="71" t="s">
        <v>240</v>
      </c>
      <c r="J47" s="71" t="s">
        <v>220</v>
      </c>
      <c r="K47" s="72">
        <v>6897</v>
      </c>
      <c r="L47" s="71"/>
    </row>
    <row r="48" spans="1:12" ht="12.75" customHeight="1">
      <c r="A48" s="57"/>
      <c r="B48" s="157" t="s">
        <v>161</v>
      </c>
      <c r="C48" s="157"/>
      <c r="D48" s="59" t="s">
        <v>101</v>
      </c>
      <c r="E48" s="63">
        <v>1</v>
      </c>
      <c r="F48" s="64">
        <v>98.1</v>
      </c>
      <c r="G48" s="48" t="s">
        <v>162</v>
      </c>
      <c r="I48" s="71" t="s">
        <v>241</v>
      </c>
      <c r="J48" s="71" t="s">
        <v>230</v>
      </c>
      <c r="K48" s="72">
        <v>5977</v>
      </c>
      <c r="L48" s="71" t="s">
        <v>218</v>
      </c>
    </row>
    <row r="49" spans="1:14" s="2" customFormat="1" ht="12.75" customHeight="1">
      <c r="A49" s="57"/>
      <c r="B49" s="157" t="s">
        <v>163</v>
      </c>
      <c r="C49" s="157"/>
      <c r="D49" s="59" t="s">
        <v>101</v>
      </c>
      <c r="E49" s="63">
        <v>1</v>
      </c>
      <c r="F49" s="64">
        <v>127</v>
      </c>
      <c r="G49" s="48" t="s">
        <v>164</v>
      </c>
      <c r="H49" s="38"/>
      <c r="I49" s="71" t="s">
        <v>241</v>
      </c>
      <c r="J49" s="71" t="s">
        <v>219</v>
      </c>
      <c r="K49" s="72">
        <v>5747</v>
      </c>
      <c r="L49" s="71"/>
      <c r="M49"/>
      <c r="N49"/>
    </row>
    <row r="50" spans="1:14" s="2" customFormat="1" ht="12.75" customHeight="1">
      <c r="A50" s="57"/>
      <c r="B50" s="157" t="s">
        <v>165</v>
      </c>
      <c r="C50" s="157"/>
      <c r="D50" s="59" t="s">
        <v>101</v>
      </c>
      <c r="E50" s="63" t="s">
        <v>166</v>
      </c>
      <c r="F50" s="64">
        <v>43.66</v>
      </c>
      <c r="G50" s="48" t="s">
        <v>160</v>
      </c>
      <c r="H50" s="38"/>
      <c r="I50" s="71" t="s">
        <v>241</v>
      </c>
      <c r="J50" s="71"/>
      <c r="K50" s="72"/>
      <c r="L50" s="71"/>
      <c r="M50"/>
      <c r="N50"/>
    </row>
    <row r="51" spans="1:12" ht="12.75" customHeight="1">
      <c r="A51" s="57"/>
      <c r="B51" s="157" t="s">
        <v>167</v>
      </c>
      <c r="C51" s="157"/>
      <c r="D51" s="59" t="s">
        <v>101</v>
      </c>
      <c r="E51" s="63">
        <v>3</v>
      </c>
      <c r="F51" s="64">
        <v>825</v>
      </c>
      <c r="G51" s="48" t="s">
        <v>158</v>
      </c>
      <c r="I51" s="71" t="s">
        <v>241</v>
      </c>
      <c r="J51" s="71" t="s">
        <v>220</v>
      </c>
      <c r="K51" s="72">
        <v>6897</v>
      </c>
      <c r="L51" s="71"/>
    </row>
    <row r="52" spans="1:12" ht="12.75" customHeight="1">
      <c r="A52" s="57"/>
      <c r="B52" s="157" t="s">
        <v>168</v>
      </c>
      <c r="C52" s="157"/>
      <c r="D52" s="59" t="s">
        <v>101</v>
      </c>
      <c r="E52" s="63">
        <v>1</v>
      </c>
      <c r="F52" s="64">
        <v>262</v>
      </c>
      <c r="G52" s="48" t="s">
        <v>158</v>
      </c>
      <c r="H52" s="135"/>
      <c r="I52" s="71" t="s">
        <v>242</v>
      </c>
      <c r="J52" s="71" t="s">
        <v>230</v>
      </c>
      <c r="K52" s="72">
        <v>5977</v>
      </c>
      <c r="L52" s="71" t="s">
        <v>218</v>
      </c>
    </row>
    <row r="53" spans="1:12" ht="12.75" customHeight="1">
      <c r="A53" s="57"/>
      <c r="B53" s="157" t="s">
        <v>169</v>
      </c>
      <c r="C53" s="157"/>
      <c r="D53" s="59" t="s">
        <v>101</v>
      </c>
      <c r="E53" s="63">
        <v>5</v>
      </c>
      <c r="F53" s="64">
        <v>1507.5</v>
      </c>
      <c r="G53" s="48" t="s">
        <v>162</v>
      </c>
      <c r="I53" s="71" t="s">
        <v>242</v>
      </c>
      <c r="J53" s="71" t="s">
        <v>219</v>
      </c>
      <c r="K53" s="72">
        <v>5747</v>
      </c>
      <c r="L53" s="71"/>
    </row>
    <row r="54" spans="1:12" ht="12.75" customHeight="1">
      <c r="A54" s="156"/>
      <c r="B54" s="156"/>
      <c r="C54" s="156"/>
      <c r="D54" s="156"/>
      <c r="E54" s="156"/>
      <c r="F54" s="51">
        <f>SUM(F45:F53)</f>
        <v>4088.26</v>
      </c>
      <c r="G54" s="134">
        <f>F46+F51+F52</f>
        <v>1110</v>
      </c>
      <c r="H54" s="136"/>
      <c r="I54" s="71" t="s">
        <v>242</v>
      </c>
      <c r="J54" s="71"/>
      <c r="K54" s="72"/>
      <c r="L54" s="71"/>
    </row>
    <row r="55" spans="1:12" ht="12.75" customHeight="1">
      <c r="A55" s="57">
        <v>1</v>
      </c>
      <c r="B55" s="155" t="s">
        <v>170</v>
      </c>
      <c r="C55" s="155"/>
      <c r="D55" s="59" t="s">
        <v>101</v>
      </c>
      <c r="E55" s="65">
        <v>1</v>
      </c>
      <c r="F55" s="66">
        <v>151.2</v>
      </c>
      <c r="G55" s="59" t="s">
        <v>171</v>
      </c>
      <c r="H55" s="38" t="s">
        <v>172</v>
      </c>
      <c r="I55" s="71" t="s">
        <v>242</v>
      </c>
      <c r="J55" s="71" t="s">
        <v>220</v>
      </c>
      <c r="K55" s="72">
        <v>6897</v>
      </c>
      <c r="L55" s="71"/>
    </row>
    <row r="56" spans="1:12" ht="12.75" customHeight="1">
      <c r="A56" s="57">
        <v>2</v>
      </c>
      <c r="B56" s="155" t="s">
        <v>173</v>
      </c>
      <c r="C56" s="155"/>
      <c r="D56" s="59" t="s">
        <v>101</v>
      </c>
      <c r="E56" s="65">
        <v>5</v>
      </c>
      <c r="F56" s="66">
        <v>95.9</v>
      </c>
      <c r="G56" s="59" t="s">
        <v>174</v>
      </c>
      <c r="I56" s="71" t="s">
        <v>243</v>
      </c>
      <c r="J56" s="71" t="s">
        <v>219</v>
      </c>
      <c r="K56" s="82">
        <v>575</v>
      </c>
      <c r="L56" s="83" t="s">
        <v>244</v>
      </c>
    </row>
    <row r="57" spans="1:12" ht="12.75" customHeight="1">
      <c r="A57" s="57">
        <v>3</v>
      </c>
      <c r="B57" s="155" t="s">
        <v>173</v>
      </c>
      <c r="C57" s="155"/>
      <c r="D57" s="59" t="s">
        <v>101</v>
      </c>
      <c r="E57" s="65">
        <v>1</v>
      </c>
      <c r="F57" s="66">
        <v>19.17</v>
      </c>
      <c r="G57" s="59" t="s">
        <v>174</v>
      </c>
      <c r="I57" s="71" t="s">
        <v>245</v>
      </c>
      <c r="J57" s="71" t="s">
        <v>230</v>
      </c>
      <c r="K57" s="72">
        <v>5977</v>
      </c>
      <c r="L57" s="71" t="s">
        <v>218</v>
      </c>
    </row>
    <row r="58" spans="1:12" ht="12.75" customHeight="1">
      <c r="A58" s="57">
        <v>4</v>
      </c>
      <c r="B58" s="155" t="s">
        <v>175</v>
      </c>
      <c r="C58" s="155"/>
      <c r="D58" s="59" t="s">
        <v>101</v>
      </c>
      <c r="E58" s="65">
        <v>2</v>
      </c>
      <c r="F58" s="66">
        <v>162</v>
      </c>
      <c r="G58" s="59" t="s">
        <v>174</v>
      </c>
      <c r="I58" s="71" t="s">
        <v>245</v>
      </c>
      <c r="J58" s="71" t="s">
        <v>219</v>
      </c>
      <c r="K58" s="72">
        <v>5747</v>
      </c>
      <c r="L58" s="71"/>
    </row>
    <row r="59" spans="1:12" ht="12.75" customHeight="1">
      <c r="A59" s="57">
        <v>5</v>
      </c>
      <c r="B59" s="155" t="s">
        <v>176</v>
      </c>
      <c r="C59" s="155"/>
      <c r="D59" s="59" t="s">
        <v>101</v>
      </c>
      <c r="E59" s="65">
        <v>4</v>
      </c>
      <c r="F59" s="66">
        <v>250.32</v>
      </c>
      <c r="G59" s="59" t="s">
        <v>174</v>
      </c>
      <c r="I59" s="71" t="s">
        <v>245</v>
      </c>
      <c r="J59" s="71"/>
      <c r="K59" s="72"/>
      <c r="L59" s="71"/>
    </row>
    <row r="60" spans="1:12" ht="12.75" customHeight="1">
      <c r="A60" s="57">
        <v>6</v>
      </c>
      <c r="B60" s="155" t="s">
        <v>176</v>
      </c>
      <c r="C60" s="155"/>
      <c r="D60" s="59" t="s">
        <v>101</v>
      </c>
      <c r="E60" s="65">
        <v>2</v>
      </c>
      <c r="F60" s="66">
        <v>125.14</v>
      </c>
      <c r="G60" s="59" t="s">
        <v>174</v>
      </c>
      <c r="I60" s="71" t="s">
        <v>245</v>
      </c>
      <c r="J60" s="71" t="s">
        <v>220</v>
      </c>
      <c r="K60" s="72">
        <v>6897</v>
      </c>
      <c r="L60" s="71"/>
    </row>
    <row r="61" spans="1:12" ht="12.75" customHeight="1">
      <c r="A61" s="57">
        <v>7</v>
      </c>
      <c r="B61" s="155" t="s">
        <v>177</v>
      </c>
      <c r="C61" s="155"/>
      <c r="D61" s="59" t="s">
        <v>101</v>
      </c>
      <c r="E61" s="65">
        <v>2</v>
      </c>
      <c r="F61" s="66">
        <v>228</v>
      </c>
      <c r="G61" s="59" t="s">
        <v>178</v>
      </c>
      <c r="I61" s="71" t="s">
        <v>246</v>
      </c>
      <c r="J61" s="71" t="s">
        <v>230</v>
      </c>
      <c r="K61" s="80">
        <v>6897</v>
      </c>
      <c r="L61" s="81" t="s">
        <v>247</v>
      </c>
    </row>
    <row r="62" spans="1:12" ht="12.75" customHeight="1">
      <c r="A62" s="57">
        <v>8</v>
      </c>
      <c r="B62" s="155" t="s">
        <v>179</v>
      </c>
      <c r="C62" s="155"/>
      <c r="D62" s="59" t="s">
        <v>101</v>
      </c>
      <c r="E62" s="65">
        <v>1</v>
      </c>
      <c r="F62" s="66">
        <v>14</v>
      </c>
      <c r="G62" s="59" t="s">
        <v>180</v>
      </c>
      <c r="I62" s="71" t="s">
        <v>248</v>
      </c>
      <c r="J62" s="71" t="s">
        <v>220</v>
      </c>
      <c r="K62" s="74">
        <v>2298</v>
      </c>
      <c r="L62" s="75" t="s">
        <v>249</v>
      </c>
    </row>
    <row r="63" spans="1:12" ht="12.75" customHeight="1">
      <c r="A63" s="57">
        <v>9</v>
      </c>
      <c r="B63" s="155" t="s">
        <v>181</v>
      </c>
      <c r="C63" s="155"/>
      <c r="D63" s="59" t="s">
        <v>101</v>
      </c>
      <c r="E63" s="65">
        <v>1</v>
      </c>
      <c r="F63" s="66">
        <v>36</v>
      </c>
      <c r="G63" s="59" t="s">
        <v>180</v>
      </c>
      <c r="I63" s="71" t="s">
        <v>250</v>
      </c>
      <c r="J63" s="71" t="s">
        <v>219</v>
      </c>
      <c r="K63" s="82">
        <v>575</v>
      </c>
      <c r="L63" s="83" t="s">
        <v>251</v>
      </c>
    </row>
    <row r="64" spans="1:12" ht="12.75" customHeight="1">
      <c r="A64" s="57">
        <v>10</v>
      </c>
      <c r="B64" s="155" t="s">
        <v>181</v>
      </c>
      <c r="C64" s="155"/>
      <c r="D64" s="59" t="s">
        <v>101</v>
      </c>
      <c r="E64" s="65">
        <v>1</v>
      </c>
      <c r="F64" s="66">
        <v>40</v>
      </c>
      <c r="G64" s="59" t="s">
        <v>182</v>
      </c>
      <c r="I64" s="71" t="s">
        <v>252</v>
      </c>
      <c r="J64" s="71" t="s">
        <v>220</v>
      </c>
      <c r="K64" s="74">
        <v>2299</v>
      </c>
      <c r="L64" s="75" t="s">
        <v>249</v>
      </c>
    </row>
    <row r="65" spans="1:12" ht="12.75" customHeight="1">
      <c r="A65" s="57">
        <v>11</v>
      </c>
      <c r="B65" s="155" t="s">
        <v>183</v>
      </c>
      <c r="C65" s="155"/>
      <c r="D65" s="59" t="s">
        <v>101</v>
      </c>
      <c r="E65" s="65">
        <v>1</v>
      </c>
      <c r="F65" s="66">
        <v>58</v>
      </c>
      <c r="G65" s="59" t="s">
        <v>182</v>
      </c>
      <c r="K65" s="84">
        <f>SUM(K4:K64)</f>
        <v>258164</v>
      </c>
      <c r="L65" s="84">
        <f>K65-K70-K71-K72-K73-K74-K75</f>
        <v>239773</v>
      </c>
    </row>
    <row r="66" spans="1:12" ht="12.75" customHeight="1">
      <c r="A66" s="57">
        <v>12</v>
      </c>
      <c r="B66" s="155" t="s">
        <v>184</v>
      </c>
      <c r="C66" s="155"/>
      <c r="D66" s="59" t="s">
        <v>101</v>
      </c>
      <c r="E66" s="65">
        <v>1</v>
      </c>
      <c r="F66" s="66">
        <v>155</v>
      </c>
      <c r="G66" s="59" t="s">
        <v>185</v>
      </c>
      <c r="L66" s="88">
        <f>L65*27.1/100</f>
        <v>64978.48300000001</v>
      </c>
    </row>
    <row r="67" spans="1:12" ht="12.75" customHeight="1">
      <c r="A67" s="57">
        <v>13</v>
      </c>
      <c r="B67" s="155" t="s">
        <v>186</v>
      </c>
      <c r="C67" s="155"/>
      <c r="D67" s="59" t="s">
        <v>187</v>
      </c>
      <c r="E67" s="65">
        <v>1</v>
      </c>
      <c r="F67" s="66">
        <v>39</v>
      </c>
      <c r="G67" s="59" t="s">
        <v>188</v>
      </c>
      <c r="L67" s="88"/>
    </row>
    <row r="68" spans="1:13" ht="12.75" customHeight="1">
      <c r="A68" s="57">
        <v>14</v>
      </c>
      <c r="B68" s="155" t="s">
        <v>130</v>
      </c>
      <c r="C68" s="155"/>
      <c r="D68" s="59" t="s">
        <v>101</v>
      </c>
      <c r="E68" s="65">
        <v>2</v>
      </c>
      <c r="F68" s="66">
        <v>58</v>
      </c>
      <c r="G68" s="59" t="s">
        <v>188</v>
      </c>
      <c r="J68" s="88">
        <v>218.31</v>
      </c>
      <c r="K68" s="21">
        <v>804</v>
      </c>
      <c r="L68" s="88" t="s">
        <v>280</v>
      </c>
      <c r="M68" s="5">
        <f>K68+J68</f>
        <v>1022.31</v>
      </c>
    </row>
    <row r="69" spans="1:13" ht="12.75" customHeight="1">
      <c r="A69" s="57">
        <v>15</v>
      </c>
      <c r="B69" s="155" t="s">
        <v>189</v>
      </c>
      <c r="C69" s="155"/>
      <c r="D69" s="59" t="s">
        <v>101</v>
      </c>
      <c r="E69" s="65">
        <v>1</v>
      </c>
      <c r="F69" s="66">
        <v>143</v>
      </c>
      <c r="G69" s="59" t="s">
        <v>182</v>
      </c>
      <c r="J69" s="21">
        <f>K69*27.1/100</f>
        <v>4204.836</v>
      </c>
      <c r="K69" s="126">
        <f>K8+K9+K10+K14+K15+K62+K64</f>
        <v>15516</v>
      </c>
      <c r="L69" s="101" t="s">
        <v>253</v>
      </c>
      <c r="M69" s="16">
        <f>K69+J69</f>
        <v>19720.836</v>
      </c>
    </row>
    <row r="70" spans="1:13" ht="12.75" customHeight="1">
      <c r="A70" s="57">
        <v>16</v>
      </c>
      <c r="B70" s="155" t="s">
        <v>190</v>
      </c>
      <c r="C70" s="155"/>
      <c r="D70" s="59" t="s">
        <v>101</v>
      </c>
      <c r="E70" s="65">
        <v>3</v>
      </c>
      <c r="F70" s="66">
        <v>299.7</v>
      </c>
      <c r="G70" s="59" t="s">
        <v>174</v>
      </c>
      <c r="I70" s="94"/>
      <c r="J70" s="94">
        <f>K70*27.1/100</f>
        <v>1557.4370000000001</v>
      </c>
      <c r="K70" s="95">
        <f>K33</f>
        <v>5747</v>
      </c>
      <c r="L70" s="96" t="s">
        <v>235</v>
      </c>
      <c r="M70" s="16">
        <f>J70+K70</f>
        <v>7304.437</v>
      </c>
    </row>
    <row r="71" spans="1:14" ht="12.75" customHeight="1">
      <c r="A71" s="57">
        <v>17</v>
      </c>
      <c r="B71" s="155" t="s">
        <v>191</v>
      </c>
      <c r="C71" s="155"/>
      <c r="D71" s="59" t="s">
        <v>121</v>
      </c>
      <c r="E71" s="65">
        <v>1</v>
      </c>
      <c r="F71" s="66">
        <v>114.3</v>
      </c>
      <c r="G71" s="59" t="s">
        <v>174</v>
      </c>
      <c r="I71" s="94"/>
      <c r="J71" s="100">
        <f>K71*27.1/100</f>
        <v>622.758</v>
      </c>
      <c r="K71" s="101">
        <v>2298</v>
      </c>
      <c r="L71" s="101" t="s">
        <v>272</v>
      </c>
      <c r="M71" s="5">
        <f>J71+K71</f>
        <v>2920.758</v>
      </c>
      <c r="N71" s="16"/>
    </row>
    <row r="72" spans="1:12" ht="12.75" customHeight="1">
      <c r="A72" s="57">
        <v>18</v>
      </c>
      <c r="B72" s="155" t="s">
        <v>192</v>
      </c>
      <c r="C72" s="155"/>
      <c r="D72" s="59" t="s">
        <v>101</v>
      </c>
      <c r="E72" s="65">
        <v>1</v>
      </c>
      <c r="F72" s="66">
        <v>140</v>
      </c>
      <c r="G72" s="59" t="s">
        <v>193</v>
      </c>
      <c r="K72" s="85">
        <v>6897</v>
      </c>
      <c r="L72" s="81" t="s">
        <v>247</v>
      </c>
    </row>
    <row r="73" spans="1:12" ht="12.75" customHeight="1">
      <c r="A73" s="57">
        <v>19</v>
      </c>
      <c r="B73" s="155" t="s">
        <v>194</v>
      </c>
      <c r="C73" s="155"/>
      <c r="D73" s="59" t="s">
        <v>101</v>
      </c>
      <c r="E73" s="65">
        <v>0.0183</v>
      </c>
      <c r="F73" s="66">
        <v>929.64</v>
      </c>
      <c r="G73" s="59"/>
      <c r="K73" s="86">
        <f>K63</f>
        <v>575</v>
      </c>
      <c r="L73" s="83" t="s">
        <v>251</v>
      </c>
    </row>
    <row r="74" spans="1:12" ht="12.75" customHeight="1">
      <c r="A74" s="57">
        <v>20</v>
      </c>
      <c r="B74" s="155" t="s">
        <v>195</v>
      </c>
      <c r="C74" s="155"/>
      <c r="D74" s="59" t="s">
        <v>196</v>
      </c>
      <c r="E74" s="65">
        <v>0.0528</v>
      </c>
      <c r="F74" s="66">
        <v>2769.2</v>
      </c>
      <c r="G74" s="59"/>
      <c r="K74" s="82">
        <v>575</v>
      </c>
      <c r="L74" s="83" t="s">
        <v>244</v>
      </c>
    </row>
    <row r="75" spans="1:12" ht="12.75" customHeight="1">
      <c r="A75" s="57">
        <v>21</v>
      </c>
      <c r="B75" s="155" t="s">
        <v>197</v>
      </c>
      <c r="C75" s="155"/>
      <c r="D75" s="59" t="s">
        <v>101</v>
      </c>
      <c r="E75" s="65">
        <v>1</v>
      </c>
      <c r="F75" s="66">
        <v>236.99</v>
      </c>
      <c r="G75" s="59" t="s">
        <v>174</v>
      </c>
      <c r="K75" s="87">
        <v>2299</v>
      </c>
      <c r="L75" s="83" t="s">
        <v>238</v>
      </c>
    </row>
    <row r="76" spans="1:7" ht="12.75" customHeight="1">
      <c r="A76" s="156" t="s">
        <v>78</v>
      </c>
      <c r="B76" s="156"/>
      <c r="C76" s="156"/>
      <c r="D76" s="156"/>
      <c r="E76" s="156"/>
      <c r="F76" s="52">
        <f>SUM(F55:F75)</f>
        <v>6064.5599999999995</v>
      </c>
      <c r="G76" s="59"/>
    </row>
    <row r="77" spans="1:11" ht="12.75" customHeight="1">
      <c r="A77" s="57">
        <v>1</v>
      </c>
      <c r="B77" s="155" t="s">
        <v>198</v>
      </c>
      <c r="C77" s="155"/>
      <c r="D77" s="59" t="s">
        <v>101</v>
      </c>
      <c r="E77" s="65">
        <v>1</v>
      </c>
      <c r="F77" s="66">
        <v>45</v>
      </c>
      <c r="G77" s="59" t="s">
        <v>199</v>
      </c>
      <c r="H77" s="38" t="s">
        <v>200</v>
      </c>
      <c r="K77" s="84">
        <f>K72+K73+K74+K75</f>
        <v>10346</v>
      </c>
    </row>
    <row r="78" spans="1:11" ht="12.75" customHeight="1">
      <c r="A78" s="57">
        <v>2</v>
      </c>
      <c r="B78" s="155" t="s">
        <v>201</v>
      </c>
      <c r="C78" s="155"/>
      <c r="D78" s="59" t="s">
        <v>101</v>
      </c>
      <c r="E78" s="65">
        <v>1</v>
      </c>
      <c r="F78" s="66">
        <v>194</v>
      </c>
      <c r="G78" s="59" t="s">
        <v>202</v>
      </c>
      <c r="K78" s="88">
        <f>K77*27.1/100</f>
        <v>2803.7660000000005</v>
      </c>
    </row>
    <row r="79" spans="1:14" s="2" customFormat="1" ht="24.75" customHeight="1">
      <c r="A79" s="57">
        <v>3</v>
      </c>
      <c r="B79" s="155" t="s">
        <v>203</v>
      </c>
      <c r="C79" s="155"/>
      <c r="D79" s="59" t="s">
        <v>101</v>
      </c>
      <c r="E79" s="65">
        <v>2</v>
      </c>
      <c r="F79" s="66">
        <v>72</v>
      </c>
      <c r="G79" s="59" t="s">
        <v>204</v>
      </c>
      <c r="H79" s="38"/>
      <c r="I79"/>
      <c r="J79" s="21"/>
      <c r="K79" s="84">
        <f>K77+K78</f>
        <v>13149.766</v>
      </c>
      <c r="L79" s="21"/>
      <c r="M79"/>
      <c r="N79"/>
    </row>
    <row r="80" spans="1:11" ht="12.75" customHeight="1">
      <c r="A80" s="57">
        <v>4</v>
      </c>
      <c r="B80" s="155" t="s">
        <v>205</v>
      </c>
      <c r="C80" s="155"/>
      <c r="D80" s="59" t="s">
        <v>101</v>
      </c>
      <c r="E80" s="65">
        <v>1</v>
      </c>
      <c r="F80" s="66">
        <v>115</v>
      </c>
      <c r="G80" s="59" t="s">
        <v>199</v>
      </c>
      <c r="K80" s="84"/>
    </row>
    <row r="81" spans="1:7" ht="12.75" customHeight="1">
      <c r="A81" s="57">
        <v>5</v>
      </c>
      <c r="B81" s="155" t="s">
        <v>206</v>
      </c>
      <c r="C81" s="155"/>
      <c r="D81" s="59" t="s">
        <v>101</v>
      </c>
      <c r="E81" s="65">
        <v>8</v>
      </c>
      <c r="F81" s="66">
        <v>256</v>
      </c>
      <c r="G81" s="59"/>
    </row>
    <row r="82" spans="1:7" ht="22.5" customHeight="1">
      <c r="A82" s="57">
        <v>6</v>
      </c>
      <c r="B82" s="155" t="s">
        <v>207</v>
      </c>
      <c r="C82" s="155"/>
      <c r="D82" s="59" t="s">
        <v>101</v>
      </c>
      <c r="E82" s="65">
        <v>1</v>
      </c>
      <c r="F82" s="66">
        <v>115</v>
      </c>
      <c r="G82" s="59" t="s">
        <v>204</v>
      </c>
    </row>
    <row r="83" spans="1:7" ht="21.75" customHeight="1">
      <c r="A83" s="57">
        <v>7</v>
      </c>
      <c r="B83" s="155" t="s">
        <v>208</v>
      </c>
      <c r="C83" s="155"/>
      <c r="D83" s="59" t="s">
        <v>101</v>
      </c>
      <c r="E83" s="65">
        <v>1</v>
      </c>
      <c r="F83" s="66">
        <v>95</v>
      </c>
      <c r="G83" s="59" t="s">
        <v>204</v>
      </c>
    </row>
    <row r="84" spans="1:7" ht="23.25" customHeight="1">
      <c r="A84" s="57">
        <v>8</v>
      </c>
      <c r="B84" s="155" t="s">
        <v>209</v>
      </c>
      <c r="C84" s="155"/>
      <c r="D84" s="59" t="s">
        <v>101</v>
      </c>
      <c r="E84" s="65">
        <v>1</v>
      </c>
      <c r="F84" s="66">
        <v>88</v>
      </c>
      <c r="G84" s="59" t="s">
        <v>204</v>
      </c>
    </row>
    <row r="85" spans="1:7" ht="21.75" customHeight="1">
      <c r="A85" s="57">
        <v>9</v>
      </c>
      <c r="B85" s="155" t="s">
        <v>210</v>
      </c>
      <c r="C85" s="155"/>
      <c r="D85" s="59" t="s">
        <v>101</v>
      </c>
      <c r="E85" s="65">
        <v>1</v>
      </c>
      <c r="F85" s="66">
        <v>208</v>
      </c>
      <c r="G85" s="59" t="s">
        <v>204</v>
      </c>
    </row>
    <row r="86" spans="1:7" ht="12.75" customHeight="1">
      <c r="A86" s="156" t="s">
        <v>78</v>
      </c>
      <c r="B86" s="156"/>
      <c r="C86" s="156"/>
      <c r="D86" s="156"/>
      <c r="E86" s="156"/>
      <c r="F86" s="52">
        <f>SUM(F77:F85)</f>
        <v>1188</v>
      </c>
      <c r="G86" s="59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/>
  <mergeCells count="80">
    <mergeCell ref="B2:C2"/>
    <mergeCell ref="B3:C3"/>
    <mergeCell ref="B4:C4"/>
    <mergeCell ref="B5:C5"/>
    <mergeCell ref="B10:C10"/>
    <mergeCell ref="B6:C6"/>
    <mergeCell ref="B7:C7"/>
    <mergeCell ref="B8:C8"/>
    <mergeCell ref="B9:C9"/>
    <mergeCell ref="B15:C15"/>
    <mergeCell ref="B16:C16"/>
    <mergeCell ref="B17:C17"/>
    <mergeCell ref="B18:C18"/>
    <mergeCell ref="B11:C11"/>
    <mergeCell ref="B12:C12"/>
    <mergeCell ref="B13:C13"/>
    <mergeCell ref="B14:C14"/>
    <mergeCell ref="B27:C27"/>
    <mergeCell ref="B28:C28"/>
    <mergeCell ref="B29:C29"/>
    <mergeCell ref="B30:C30"/>
    <mergeCell ref="B19:C19"/>
    <mergeCell ref="B22:C22"/>
    <mergeCell ref="B23:C23"/>
    <mergeCell ref="B24:C24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5:C45"/>
    <mergeCell ref="B46:C46"/>
    <mergeCell ref="B47:C47"/>
    <mergeCell ref="B39:C39"/>
    <mergeCell ref="B40:C40"/>
    <mergeCell ref="B41:C41"/>
    <mergeCell ref="B42:C42"/>
    <mergeCell ref="B52:C52"/>
    <mergeCell ref="B53:C53"/>
    <mergeCell ref="A54:E54"/>
    <mergeCell ref="B55:C55"/>
    <mergeCell ref="B48:C48"/>
    <mergeCell ref="B49:C49"/>
    <mergeCell ref="B50:C50"/>
    <mergeCell ref="B51:C51"/>
    <mergeCell ref="B60:C60"/>
    <mergeCell ref="B61:C61"/>
    <mergeCell ref="B62:C62"/>
    <mergeCell ref="B63:C63"/>
    <mergeCell ref="B56:C56"/>
    <mergeCell ref="B57:C57"/>
    <mergeCell ref="B58:C58"/>
    <mergeCell ref="B59:C59"/>
    <mergeCell ref="B68:C68"/>
    <mergeCell ref="B69:C69"/>
    <mergeCell ref="B70:C70"/>
    <mergeCell ref="B71:C71"/>
    <mergeCell ref="B64:C64"/>
    <mergeCell ref="B65:C65"/>
    <mergeCell ref="B66:C66"/>
    <mergeCell ref="B67:C67"/>
    <mergeCell ref="A76:E76"/>
    <mergeCell ref="B77:C77"/>
    <mergeCell ref="B78:C78"/>
    <mergeCell ref="B79:C79"/>
    <mergeCell ref="B72:C72"/>
    <mergeCell ref="B73:C73"/>
    <mergeCell ref="B74:C74"/>
    <mergeCell ref="B75:C75"/>
    <mergeCell ref="B84:C84"/>
    <mergeCell ref="B85:C85"/>
    <mergeCell ref="A86:E86"/>
    <mergeCell ref="B80:C80"/>
    <mergeCell ref="B81:C81"/>
    <mergeCell ref="B82:C82"/>
    <mergeCell ref="B83:C83"/>
  </mergeCells>
  <printOptions/>
  <pageMargins left="0.1968503937007874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Кретов Юрий</cp:lastModifiedBy>
  <cp:lastPrinted>2021-02-07T15:34:57Z</cp:lastPrinted>
  <dcterms:created xsi:type="dcterms:W3CDTF">2018-12-18T14:21:54Z</dcterms:created>
  <dcterms:modified xsi:type="dcterms:W3CDTF">2021-02-07T15:36:19Z</dcterms:modified>
  <cp:category/>
  <cp:version/>
  <cp:contentType/>
  <cp:contentStatus/>
</cp:coreProperties>
</file>