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1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<sst xmlns="http://schemas.openxmlformats.org/spreadsheetml/2006/main" count="137" uniqueCount="59">
  <si>
    <t>№</t>
  </si>
  <si>
    <t>Наименование</t>
  </si>
  <si>
    <t>Всего</t>
  </si>
  <si>
    <t>1-2 этаж</t>
  </si>
  <si>
    <t>3-9 этаж</t>
  </si>
  <si>
    <t>Расходы по ЕРКЦ ЖКХ</t>
  </si>
  <si>
    <t>Канц расход, бумага, прочее</t>
  </si>
  <si>
    <t>Услуги банка, почты</t>
  </si>
  <si>
    <t>Налог УСН</t>
  </si>
  <si>
    <t>Общая электроэнергия</t>
  </si>
  <si>
    <t>Вывоз мусора</t>
  </si>
  <si>
    <t>ТО лифтов</t>
  </si>
  <si>
    <t>Итого</t>
  </si>
  <si>
    <t>Текущий ремонт ОИ</t>
  </si>
  <si>
    <t>Придомовая территория</t>
  </si>
  <si>
    <t>Услуги подрядной организации</t>
  </si>
  <si>
    <t>Содержание ОИ</t>
  </si>
  <si>
    <t>Итого тариф на ТО</t>
  </si>
  <si>
    <t>По проекту сметы</t>
  </si>
  <si>
    <t>Всего затрат на ТР и содержание ОИ в месяц</t>
  </si>
  <si>
    <t>Системы отопления, водо-, электроснабжения</t>
  </si>
  <si>
    <t>Общий тариф (руб/м2)</t>
  </si>
  <si>
    <t>Тариф на содержание ОИ (руб/м2)</t>
  </si>
  <si>
    <t>Тариф на ремонт ОИ (руб/м2)</t>
  </si>
  <si>
    <t>Итого тарифы</t>
  </si>
  <si>
    <t>ТО</t>
  </si>
  <si>
    <t>ТР</t>
  </si>
  <si>
    <t>КР</t>
  </si>
  <si>
    <t>Планируемый доход</t>
  </si>
  <si>
    <t>Планируемый расход</t>
  </si>
  <si>
    <t>Тариф на содержание общ имущ м2</t>
  </si>
  <si>
    <t>Расчетные данные</t>
  </si>
  <si>
    <t>Тариф на ремонт общ имущ (руб/м2) в месяц</t>
  </si>
  <si>
    <t>Итого, текущий ремонт ОИ, руб. в год</t>
  </si>
  <si>
    <t>Итого, текущий ремонт ОИ, руб. в месяц</t>
  </si>
  <si>
    <t>Всего затрат на ТР и содержание ОИ, руб. в год</t>
  </si>
  <si>
    <t>Всего затрат на ТР и содержание ОИ, руб. в месяц</t>
  </si>
  <si>
    <t>Итого, содержание ОИ, руб. в год</t>
  </si>
  <si>
    <t>Итого, содержание ОИ, руб. в месяц</t>
  </si>
  <si>
    <t>Тариф на содержание ОИ, руб./м2 в месяц</t>
  </si>
  <si>
    <t>Итоговый тариф, руб./м2 в месяц</t>
  </si>
  <si>
    <t>В том числе:</t>
  </si>
  <si>
    <t>Всего доход, руб. в год</t>
  </si>
  <si>
    <t>Всего доход, руб. в месяц</t>
  </si>
  <si>
    <t>Наименование статьи</t>
  </si>
  <si>
    <t>Примечания</t>
  </si>
  <si>
    <t>Обслуживание домофонов и системы видеонаблюдения</t>
  </si>
  <si>
    <t>Страхование лифтов</t>
  </si>
  <si>
    <t>Подготовка тепловых узлов к отопительному сезону, опрессовка системы</t>
  </si>
  <si>
    <t>Непредвиденные расходы (устранение аварийных ситуаций)</t>
  </si>
  <si>
    <t>Привлечение снегоуборочной техники</t>
  </si>
  <si>
    <t>Услуги охранного предприятия "Барс"</t>
  </si>
  <si>
    <t>Услуги по бухучету (по договору)</t>
  </si>
  <si>
    <t xml:space="preserve"> </t>
  </si>
  <si>
    <t>Ремонт фундамента шестого подъезда</t>
  </si>
  <si>
    <t>Общая площадь квартир дома:</t>
  </si>
  <si>
    <t>Расходы по ЕРКЦ ЖКХ (печать квитанций)</t>
  </si>
  <si>
    <t>Услуги подрядной организации по обслуживанию ОИ дома</t>
  </si>
  <si>
    <t>Приборы учета (обслуживание и поверка)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</si>
</sst>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b/>
      <sz val="10"/>
      <color indexed="10"/>
      <name val="Tahoma"/>
      <family val="2"/>
    </font>
    <font>
      <sz val="10"/>
      <color indexed="10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8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3" fontId="1" fillId="0" borderId="10" xfId="58" applyFont="1" applyBorder="1" applyAlignment="1">
      <alignment horizontal="center"/>
    </xf>
    <xf numFmtId="43" fontId="1" fillId="33" borderId="10" xfId="58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58" applyFont="1" applyBorder="1" applyAlignment="1">
      <alignment/>
    </xf>
    <xf numFmtId="43" fontId="0" fillId="33" borderId="10" xfId="58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1" fillId="0" borderId="10" xfId="0" applyFont="1" applyBorder="1" applyAlignment="1">
      <alignment/>
    </xf>
    <xf numFmtId="43" fontId="1" fillId="0" borderId="10" xfId="58" applyFont="1" applyBorder="1" applyAlignment="1">
      <alignment/>
    </xf>
    <xf numFmtId="43" fontId="1" fillId="33" borderId="10" xfId="58" applyFont="1" applyFill="1" applyBorder="1" applyAlignment="1">
      <alignment/>
    </xf>
    <xf numFmtId="0" fontId="0" fillId="33" borderId="10" xfId="0" applyFill="1" applyBorder="1" applyAlignment="1">
      <alignment/>
    </xf>
    <xf numFmtId="43" fontId="0" fillId="33" borderId="10" xfId="0" applyNumberFormat="1" applyFill="1" applyBorder="1" applyAlignment="1">
      <alignment/>
    </xf>
    <xf numFmtId="43" fontId="3" fillId="33" borderId="10" xfId="58" applyFont="1" applyFill="1" applyBorder="1" applyAlignment="1">
      <alignment/>
    </xf>
    <xf numFmtId="43" fontId="4" fillId="33" borderId="10" xfId="58" applyFont="1" applyFill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43" fontId="1" fillId="0" borderId="10" xfId="58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43" fontId="1" fillId="0" borderId="10" xfId="58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43" fontId="0" fillId="0" borderId="10" xfId="58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3" fontId="0" fillId="0" borderId="10" xfId="58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vertical="top" wrapText="1"/>
    </xf>
    <xf numFmtId="43" fontId="0" fillId="0" borderId="0" xfId="58" applyAlignment="1">
      <alignment vertical="top" wrapText="1"/>
    </xf>
    <xf numFmtId="0" fontId="4" fillId="0" borderId="10" xfId="0" applyFont="1" applyBorder="1" applyAlignment="1">
      <alignment vertical="top" wrapText="1"/>
    </xf>
    <xf numFmtId="43" fontId="0" fillId="0" borderId="10" xfId="0" applyNumberFormat="1" applyBorder="1" applyAlignment="1">
      <alignment vertical="top" wrapText="1"/>
    </xf>
    <xf numFmtId="43" fontId="1" fillId="34" borderId="10" xfId="58" applyFont="1" applyFill="1" applyBorder="1" applyAlignment="1">
      <alignment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0" xfId="0" applyFill="1" applyBorder="1" applyAlignment="1">
      <alignment vertical="top" wrapText="1"/>
    </xf>
    <xf numFmtId="43" fontId="0" fillId="34" borderId="10" xfId="58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43" fontId="1" fillId="33" borderId="0" xfId="58" applyFont="1" applyFill="1" applyAlignment="1">
      <alignment horizontal="center"/>
    </xf>
    <xf numFmtId="43" fontId="1" fillId="0" borderId="13" xfId="58" applyFont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34" borderId="11" xfId="0" applyFont="1" applyFill="1" applyBorder="1" applyAlignment="1">
      <alignment horizontal="left" vertical="top" wrapText="1"/>
    </xf>
    <xf numFmtId="0" fontId="1" fillId="34" borderId="12" xfId="0" applyFont="1" applyFill="1" applyBorder="1" applyAlignment="1">
      <alignment horizontal="left" vertical="top" wrapText="1"/>
    </xf>
    <xf numFmtId="43" fontId="0" fillId="0" borderId="10" xfId="58" applyFont="1" applyBorder="1" applyAlignment="1">
      <alignment vertical="top" wrapText="1"/>
    </xf>
    <xf numFmtId="43" fontId="0" fillId="0" borderId="10" xfId="58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45.421875" style="0" bestFit="1" customWidth="1"/>
    <col min="3" max="3" width="14.8515625" style="2" bestFit="1" customWidth="1"/>
    <col min="4" max="4" width="14.8515625" style="0" bestFit="1" customWidth="1"/>
    <col min="5" max="5" width="16.57421875" style="0" bestFit="1" customWidth="1"/>
    <col min="6" max="6" width="2.140625" style="0" customWidth="1"/>
    <col min="7" max="7" width="14.8515625" style="2" bestFit="1" customWidth="1"/>
    <col min="8" max="9" width="14.8515625" style="0" bestFit="1" customWidth="1"/>
  </cols>
  <sheetData>
    <row r="1" spans="3:9" ht="12.75">
      <c r="C1" s="43" t="s">
        <v>18</v>
      </c>
      <c r="D1" s="43"/>
      <c r="E1" s="43"/>
      <c r="G1" s="44" t="s">
        <v>31</v>
      </c>
      <c r="H1" s="44"/>
      <c r="I1" s="44"/>
    </row>
    <row r="2" spans="1:9" s="1" customFormat="1" ht="12.75">
      <c r="A2" s="4" t="s">
        <v>0</v>
      </c>
      <c r="B2" s="4" t="s">
        <v>1</v>
      </c>
      <c r="C2" s="6" t="s">
        <v>2</v>
      </c>
      <c r="D2" s="7" t="s">
        <v>3</v>
      </c>
      <c r="E2" s="7" t="s">
        <v>4</v>
      </c>
      <c r="G2" s="5" t="s">
        <v>2</v>
      </c>
      <c r="H2" s="4" t="s">
        <v>3</v>
      </c>
      <c r="I2" s="4" t="s">
        <v>4</v>
      </c>
    </row>
    <row r="3" spans="1:9" ht="12.75">
      <c r="A3" s="8"/>
      <c r="B3" s="9"/>
      <c r="C3" s="15">
        <f>D3+E3</f>
        <v>11665.3</v>
      </c>
      <c r="D3" s="7">
        <v>2589.3</v>
      </c>
      <c r="E3" s="7">
        <v>9076</v>
      </c>
      <c r="G3" s="14">
        <f>H3+I3</f>
        <v>11665.3</v>
      </c>
      <c r="H3" s="4">
        <v>2589.3</v>
      </c>
      <c r="I3" s="4">
        <v>9076</v>
      </c>
    </row>
    <row r="4" spans="1:9" ht="12.75">
      <c r="A4" s="8"/>
      <c r="B4" s="13" t="s">
        <v>16</v>
      </c>
      <c r="C4" s="11"/>
      <c r="D4" s="12"/>
      <c r="E4" s="12"/>
      <c r="G4" s="10"/>
      <c r="H4" s="8"/>
      <c r="I4" s="8"/>
    </row>
    <row r="5" spans="1:9" ht="12.75">
      <c r="A5" s="8">
        <v>1</v>
      </c>
      <c r="B5" s="9" t="s">
        <v>5</v>
      </c>
      <c r="C5" s="11">
        <v>26400</v>
      </c>
      <c r="D5" s="11">
        <v>5859.9</v>
      </c>
      <c r="E5" s="11">
        <v>20540.09</v>
      </c>
      <c r="G5" s="10">
        <v>26400</v>
      </c>
      <c r="H5" s="10">
        <f aca="true" t="shared" si="0" ref="H5:H10">G5/($H$3+$I$3)*$H$3</f>
        <v>5859.902445715071</v>
      </c>
      <c r="I5" s="10">
        <f aca="true" t="shared" si="1" ref="I5:I10">G5/($H$3+$I$3)*$I$3</f>
        <v>20540.097554284934</v>
      </c>
    </row>
    <row r="6" spans="1:9" ht="12.75">
      <c r="A6" s="8">
        <v>2</v>
      </c>
      <c r="B6" s="9" t="s">
        <v>6</v>
      </c>
      <c r="C6" s="11">
        <v>5000</v>
      </c>
      <c r="D6" s="11">
        <v>1111.06</v>
      </c>
      <c r="E6" s="11">
        <v>3888.94</v>
      </c>
      <c r="G6" s="10">
        <v>5000</v>
      </c>
      <c r="H6" s="10">
        <f t="shared" si="0"/>
        <v>1109.8300086581573</v>
      </c>
      <c r="I6" s="10">
        <f t="shared" si="1"/>
        <v>3890.1699913418433</v>
      </c>
    </row>
    <row r="7" spans="1:9" ht="12.75">
      <c r="A7" s="8">
        <v>3</v>
      </c>
      <c r="B7" s="9" t="s">
        <v>7</v>
      </c>
      <c r="C7" s="11">
        <v>15000</v>
      </c>
      <c r="D7" s="11">
        <v>2666.55</v>
      </c>
      <c r="E7" s="11">
        <v>9333.45</v>
      </c>
      <c r="G7" s="10">
        <v>15000</v>
      </c>
      <c r="H7" s="10">
        <f t="shared" si="0"/>
        <v>3329.490025974472</v>
      </c>
      <c r="I7" s="10">
        <f t="shared" si="1"/>
        <v>11670.50997402553</v>
      </c>
    </row>
    <row r="8" spans="1:9" ht="12.75">
      <c r="A8" s="8">
        <v>4</v>
      </c>
      <c r="B8" s="9" t="s">
        <v>8</v>
      </c>
      <c r="C8" s="11">
        <v>50000</v>
      </c>
      <c r="D8" s="11">
        <v>8888.51</v>
      </c>
      <c r="E8" s="11">
        <v>31111.49</v>
      </c>
      <c r="G8" s="10">
        <v>50000</v>
      </c>
      <c r="H8" s="10">
        <f t="shared" si="0"/>
        <v>11098.300086581574</v>
      </c>
      <c r="I8" s="10">
        <f t="shared" si="1"/>
        <v>38901.69991341844</v>
      </c>
    </row>
    <row r="9" spans="1:9" ht="12.75">
      <c r="A9" s="8">
        <v>5</v>
      </c>
      <c r="B9" s="9" t="s">
        <v>9</v>
      </c>
      <c r="C9" s="11">
        <v>50000</v>
      </c>
      <c r="D9" s="11">
        <v>8888.51</v>
      </c>
      <c r="E9" s="11">
        <v>31111.49</v>
      </c>
      <c r="G9" s="10">
        <v>50000</v>
      </c>
      <c r="H9" s="10">
        <f t="shared" si="0"/>
        <v>11098.300086581574</v>
      </c>
      <c r="I9" s="10">
        <f t="shared" si="1"/>
        <v>38901.69991341844</v>
      </c>
    </row>
    <row r="10" spans="1:9" ht="12.75">
      <c r="A10" s="8">
        <v>6</v>
      </c>
      <c r="B10" s="9" t="s">
        <v>10</v>
      </c>
      <c r="C10" s="11">
        <v>306188.28</v>
      </c>
      <c r="D10" s="11">
        <v>32976.36</v>
      </c>
      <c r="E10" s="11">
        <v>115423.64</v>
      </c>
      <c r="G10" s="10">
        <v>306188.28</v>
      </c>
      <c r="H10" s="10">
        <f t="shared" si="0"/>
        <v>67963.38828868525</v>
      </c>
      <c r="I10" s="10">
        <f t="shared" si="1"/>
        <v>238224.8917113148</v>
      </c>
    </row>
    <row r="11" spans="1:9" ht="12.75">
      <c r="A11" s="8">
        <v>7</v>
      </c>
      <c r="B11" s="9" t="s">
        <v>11</v>
      </c>
      <c r="C11" s="11">
        <v>405454.8</v>
      </c>
      <c r="D11" s="11"/>
      <c r="E11" s="11">
        <f>C11</f>
        <v>405454.8</v>
      </c>
      <c r="G11" s="10">
        <v>405454.8</v>
      </c>
      <c r="H11" s="10"/>
      <c r="I11" s="10">
        <f>G11</f>
        <v>405454.8</v>
      </c>
    </row>
    <row r="12" spans="1:9" s="3" customFormat="1" ht="12.75">
      <c r="A12" s="4"/>
      <c r="B12" s="13" t="s">
        <v>12</v>
      </c>
      <c r="C12" s="18">
        <v>750044.08</v>
      </c>
      <c r="D12" s="18">
        <v>404505.36</v>
      </c>
      <c r="E12" s="18">
        <v>1731204.48</v>
      </c>
      <c r="G12" s="14">
        <f>SUM(G5:G11)</f>
        <v>858043.0800000001</v>
      </c>
      <c r="H12" s="14">
        <f>SUM(H3:H11)</f>
        <v>103048.5109421961</v>
      </c>
      <c r="I12" s="14">
        <f>SUM(I3:I11)</f>
        <v>766659.8690578039</v>
      </c>
    </row>
    <row r="13" spans="1:9" s="3" customFormat="1" ht="12.75">
      <c r="A13" s="4"/>
      <c r="B13" s="13"/>
      <c r="C13" s="15"/>
      <c r="D13" s="15"/>
      <c r="E13" s="15"/>
      <c r="G13" s="14"/>
      <c r="H13" s="14"/>
      <c r="I13" s="14"/>
    </row>
    <row r="14" spans="1:9" ht="12.75">
      <c r="A14" s="8"/>
      <c r="B14" s="13" t="s">
        <v>30</v>
      </c>
      <c r="C14" s="18">
        <v>11.15</v>
      </c>
      <c r="D14" s="18">
        <v>9.11</v>
      </c>
      <c r="E14" s="18">
        <v>12.51</v>
      </c>
      <c r="G14" s="14">
        <f>G12/G3/12</f>
        <v>6.129597181384106</v>
      </c>
      <c r="H14" s="14">
        <f>H12/H3/12</f>
        <v>3.316485502587446</v>
      </c>
      <c r="I14" s="14">
        <f>I12/I3/12</f>
        <v>7.0392598525213375</v>
      </c>
    </row>
    <row r="15" spans="1:9" ht="12.75">
      <c r="A15" s="8"/>
      <c r="B15" s="9"/>
      <c r="C15" s="11"/>
      <c r="D15" s="11"/>
      <c r="E15" s="11"/>
      <c r="G15" s="10"/>
      <c r="H15" s="10"/>
      <c r="I15" s="10"/>
    </row>
    <row r="16" spans="1:9" ht="12.75">
      <c r="A16" s="8"/>
      <c r="B16" s="9" t="s">
        <v>15</v>
      </c>
      <c r="C16" s="11">
        <v>600000</v>
      </c>
      <c r="D16" s="11"/>
      <c r="E16" s="11"/>
      <c r="G16" s="10">
        <v>600000</v>
      </c>
      <c r="H16" s="10">
        <f>G16/($H$3+$I$3)*$H$3</f>
        <v>133179.60103897887</v>
      </c>
      <c r="I16" s="10">
        <f>G16/($H$3+$I$3)*$I$3</f>
        <v>466820.3989610212</v>
      </c>
    </row>
    <row r="17" spans="1:9" ht="12.75">
      <c r="A17" s="8"/>
      <c r="B17" s="13" t="s">
        <v>17</v>
      </c>
      <c r="C17" s="11"/>
      <c r="D17" s="11"/>
      <c r="E17" s="11"/>
      <c r="G17" s="14">
        <f>(G12+G16)/G3/12</f>
        <v>10.415813566732103</v>
      </c>
      <c r="H17" s="14">
        <f>(H12+H16)/H3/12</f>
        <v>7.602701887935445</v>
      </c>
      <c r="I17" s="14">
        <f>(I12+I16)/I3/12</f>
        <v>11.325476237869333</v>
      </c>
    </row>
    <row r="18" spans="1:9" ht="12.75">
      <c r="A18" s="8"/>
      <c r="B18" s="9"/>
      <c r="C18" s="11"/>
      <c r="D18" s="11"/>
      <c r="E18" s="11"/>
      <c r="G18" s="10"/>
      <c r="H18" s="10"/>
      <c r="I18" s="10"/>
    </row>
    <row r="19" spans="1:9" ht="12.75">
      <c r="A19" s="8"/>
      <c r="B19" s="13" t="s">
        <v>13</v>
      </c>
      <c r="C19" s="19">
        <v>666903.24</v>
      </c>
      <c r="D19" s="19">
        <v>146194.36</v>
      </c>
      <c r="E19" s="19">
        <v>518708.88</v>
      </c>
      <c r="G19" s="14">
        <f>SUM(G20:G21)</f>
        <v>170000</v>
      </c>
      <c r="H19" s="14">
        <f>G19/($H$3+$I$3)*$H$3</f>
        <v>37734.22029437735</v>
      </c>
      <c r="I19" s="14">
        <f>G19/($H$3+$I$3)*$I$3</f>
        <v>132265.77970562267</v>
      </c>
    </row>
    <row r="20" spans="1:9" ht="12.75">
      <c r="A20" s="8">
        <v>1</v>
      </c>
      <c r="B20" s="9" t="s">
        <v>14</v>
      </c>
      <c r="C20" s="11">
        <v>20000</v>
      </c>
      <c r="D20" s="11">
        <v>4439.43</v>
      </c>
      <c r="E20" s="11">
        <v>15561.1</v>
      </c>
      <c r="G20" s="10">
        <v>20000</v>
      </c>
      <c r="H20" s="10">
        <f>G20/($H$3+$I$3)*$H$3</f>
        <v>4439.320034632629</v>
      </c>
      <c r="I20" s="10">
        <f>G20/($H$3+$I$3)*$I$3</f>
        <v>15560.679965367373</v>
      </c>
    </row>
    <row r="21" spans="1:9" ht="12.75">
      <c r="A21" s="8">
        <v>2</v>
      </c>
      <c r="B21" s="9" t="s">
        <v>20</v>
      </c>
      <c r="C21" s="11">
        <v>150000</v>
      </c>
      <c r="D21" s="11">
        <v>33331.9</v>
      </c>
      <c r="E21" s="11">
        <v>116668.1</v>
      </c>
      <c r="G21" s="10">
        <v>150000</v>
      </c>
      <c r="H21" s="10">
        <f>G21/($H$3+$I$3)*$H$3</f>
        <v>33294.90025974472</v>
      </c>
      <c r="I21" s="10">
        <f>G21/($H$3+$I$3)*$I$3</f>
        <v>116705.0997402553</v>
      </c>
    </row>
    <row r="22" spans="1:9" ht="12.75">
      <c r="A22" s="8"/>
      <c r="B22" s="9"/>
      <c r="C22" s="11"/>
      <c r="D22" s="11"/>
      <c r="E22" s="11"/>
      <c r="G22" s="10"/>
      <c r="H22" s="10"/>
      <c r="I22" s="10"/>
    </row>
    <row r="23" spans="1:9" ht="12.75">
      <c r="A23" s="8"/>
      <c r="B23" s="13" t="s">
        <v>19</v>
      </c>
      <c r="C23" s="11">
        <v>172358.49</v>
      </c>
      <c r="D23" s="11">
        <v>31408.21</v>
      </c>
      <c r="E23" s="11">
        <v>140950.28</v>
      </c>
      <c r="G23" s="10">
        <f>(G12+G16+G19)/12</f>
        <v>135670.25666666668</v>
      </c>
      <c r="H23" s="10">
        <f>G23/($H$3+$I$3)*$H$3</f>
        <v>30114.184426204218</v>
      </c>
      <c r="I23" s="10">
        <f>G23/($H$3+$I$3)*$I$3</f>
        <v>105556.07224046247</v>
      </c>
    </row>
    <row r="24" spans="1:9" ht="12.75">
      <c r="A24" s="8"/>
      <c r="B24" s="9" t="s">
        <v>21</v>
      </c>
      <c r="C24" s="11"/>
      <c r="D24" s="11">
        <v>12.13</v>
      </c>
      <c r="E24" s="11">
        <v>15.53</v>
      </c>
      <c r="G24" s="10">
        <f>G25+G26</f>
        <v>11.630241542580702</v>
      </c>
      <c r="H24" s="10">
        <f>H25+H26</f>
        <v>8.817129863784045</v>
      </c>
      <c r="I24" s="10">
        <f>I25+I26</f>
        <v>12.539904213717932</v>
      </c>
    </row>
    <row r="25" spans="1:9" ht="12.75">
      <c r="A25" s="8"/>
      <c r="B25" s="9" t="s">
        <v>22</v>
      </c>
      <c r="C25" s="11"/>
      <c r="D25" s="11">
        <v>9.11</v>
      </c>
      <c r="E25" s="11">
        <v>12.51</v>
      </c>
      <c r="G25" s="10">
        <f>G17</f>
        <v>10.415813566732103</v>
      </c>
      <c r="H25" s="10">
        <f>H17</f>
        <v>7.602701887935445</v>
      </c>
      <c r="I25" s="10">
        <f>I17</f>
        <v>11.325476237869333</v>
      </c>
    </row>
    <row r="26" spans="1:9" ht="12.75">
      <c r="A26" s="8"/>
      <c r="B26" s="9" t="s">
        <v>23</v>
      </c>
      <c r="C26" s="11"/>
      <c r="D26" s="19">
        <v>3.02</v>
      </c>
      <c r="E26" s="19">
        <v>3.02</v>
      </c>
      <c r="G26" s="10">
        <f>G19/G3/12</f>
        <v>1.2144279758485996</v>
      </c>
      <c r="H26" s="10">
        <f>H19/H3/12</f>
        <v>1.2144279758485996</v>
      </c>
      <c r="I26" s="10">
        <f>I19/I3/12</f>
        <v>1.2144279758485996</v>
      </c>
    </row>
    <row r="27" spans="1:9" ht="12.75">
      <c r="A27" s="8"/>
      <c r="B27" s="9"/>
      <c r="C27" s="11"/>
      <c r="D27" s="11"/>
      <c r="E27" s="11"/>
      <c r="G27" s="10"/>
      <c r="H27" s="10"/>
      <c r="I27" s="10"/>
    </row>
    <row r="28" spans="1:9" ht="12.75">
      <c r="A28" s="8"/>
      <c r="B28" s="9"/>
      <c r="C28" s="11"/>
      <c r="D28" s="11"/>
      <c r="E28" s="11"/>
      <c r="G28" s="10"/>
      <c r="H28" s="10"/>
      <c r="I28" s="10"/>
    </row>
    <row r="29" spans="1:9" ht="12.75">
      <c r="A29" s="8"/>
      <c r="B29" s="13" t="s">
        <v>24</v>
      </c>
      <c r="C29" s="11"/>
      <c r="D29" s="11"/>
      <c r="E29" s="11"/>
      <c r="G29" s="10"/>
      <c r="H29" s="10"/>
      <c r="I29" s="10"/>
    </row>
    <row r="30" spans="1:9" ht="12.75">
      <c r="A30" s="8"/>
      <c r="B30" s="9" t="s">
        <v>25</v>
      </c>
      <c r="C30" s="11"/>
      <c r="D30" s="11">
        <v>9.11</v>
      </c>
      <c r="E30" s="11">
        <v>12.51</v>
      </c>
      <c r="G30" s="10">
        <f>G17</f>
        <v>10.415813566732103</v>
      </c>
      <c r="H30" s="10">
        <f>H17</f>
        <v>7.602701887935445</v>
      </c>
      <c r="I30" s="10">
        <f>I17</f>
        <v>11.325476237869333</v>
      </c>
    </row>
    <row r="31" spans="1:9" ht="12.75">
      <c r="A31" s="8"/>
      <c r="B31" s="9" t="s">
        <v>26</v>
      </c>
      <c r="C31" s="11"/>
      <c r="D31" s="11">
        <v>3.02</v>
      </c>
      <c r="E31" s="11">
        <v>3.02</v>
      </c>
      <c r="G31" s="10">
        <f>G26</f>
        <v>1.2144279758485996</v>
      </c>
      <c r="H31" s="10">
        <f>H26</f>
        <v>1.2144279758485996</v>
      </c>
      <c r="I31" s="10">
        <f>I26</f>
        <v>1.2144279758485996</v>
      </c>
    </row>
    <row r="32" spans="1:9" ht="12.75">
      <c r="A32" s="8"/>
      <c r="B32" s="9" t="s">
        <v>27</v>
      </c>
      <c r="C32" s="11"/>
      <c r="D32" s="11">
        <v>0</v>
      </c>
      <c r="E32" s="11">
        <v>0</v>
      </c>
      <c r="G32" s="10">
        <v>0</v>
      </c>
      <c r="H32" s="10">
        <v>0</v>
      </c>
      <c r="I32" s="10">
        <v>0</v>
      </c>
    </row>
    <row r="33" spans="1:9" ht="12.75">
      <c r="A33" s="8"/>
      <c r="B33" s="13" t="s">
        <v>2</v>
      </c>
      <c r="C33" s="11"/>
      <c r="D33" s="11">
        <f>SUM(D30:D32)</f>
        <v>12.129999999999999</v>
      </c>
      <c r="E33" s="11">
        <f>SUM(E30:E32)</f>
        <v>15.53</v>
      </c>
      <c r="G33" s="10">
        <f>SUM(G30:G32)</f>
        <v>11.630241542580702</v>
      </c>
      <c r="H33" s="10">
        <f>SUM(H30:H32)</f>
        <v>8.817129863784045</v>
      </c>
      <c r="I33" s="10">
        <f>SUM(I30:I32)</f>
        <v>12.539904213717932</v>
      </c>
    </row>
    <row r="34" spans="1:9" ht="12.75">
      <c r="A34" s="8"/>
      <c r="B34" s="9"/>
      <c r="C34" s="11"/>
      <c r="D34" s="16"/>
      <c r="E34" s="16"/>
      <c r="G34" s="10"/>
      <c r="H34" s="9"/>
      <c r="I34" s="9"/>
    </row>
    <row r="35" spans="1:9" ht="12.75">
      <c r="A35" s="8"/>
      <c r="B35" s="9"/>
      <c r="C35" s="11">
        <f>D35+E35</f>
        <v>172358.489</v>
      </c>
      <c r="D35" s="17">
        <f>D33*D3</f>
        <v>31408.209</v>
      </c>
      <c r="E35" s="17">
        <f>E33*E3</f>
        <v>140950.28</v>
      </c>
      <c r="G35" s="10"/>
      <c r="H35" s="9"/>
      <c r="I35" s="9"/>
    </row>
    <row r="36" spans="1:9" ht="12.75">
      <c r="A36" s="8"/>
      <c r="B36" s="9"/>
      <c r="C36" s="11"/>
      <c r="D36" s="16"/>
      <c r="E36" s="16"/>
      <c r="G36" s="10"/>
      <c r="H36" s="9"/>
      <c r="I36" s="9"/>
    </row>
    <row r="37" spans="1:9" ht="12.75">
      <c r="A37" s="8"/>
      <c r="B37" s="13" t="s">
        <v>28</v>
      </c>
      <c r="C37" s="19">
        <v>2068301</v>
      </c>
      <c r="D37" s="16"/>
      <c r="E37" s="16"/>
      <c r="G37" s="10">
        <f>G24*G3*12</f>
        <v>1628043.0799999998</v>
      </c>
      <c r="H37" s="9"/>
      <c r="I37" s="9"/>
    </row>
    <row r="38" spans="1:9" ht="12.75">
      <c r="A38" s="8"/>
      <c r="B38" s="13" t="s">
        <v>29</v>
      </c>
      <c r="C38" s="11">
        <v>2036947</v>
      </c>
      <c r="D38" s="16"/>
      <c r="E38" s="16"/>
      <c r="G38" s="10">
        <f>G19+G16+G12</f>
        <v>1628043.08</v>
      </c>
      <c r="H38" s="9"/>
      <c r="I38" s="9"/>
    </row>
    <row r="41" spans="8:9" ht="12.75">
      <c r="H41" s="2"/>
      <c r="I41" s="2"/>
    </row>
  </sheetData>
  <sheetProtection/>
  <mergeCells count="2">
    <mergeCell ref="C1:E1"/>
    <mergeCell ref="G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6.28125" style="22" customWidth="1"/>
    <col min="2" max="2" width="44.421875" style="26" customWidth="1"/>
    <col min="3" max="3" width="19.140625" style="35" customWidth="1"/>
    <col min="4" max="5" width="16.7109375" style="26" customWidth="1"/>
    <col min="6" max="6" width="54.7109375" style="26" customWidth="1"/>
    <col min="7" max="16384" width="9.140625" style="26" customWidth="1"/>
  </cols>
  <sheetData>
    <row r="1" spans="1:6" s="22" customFormat="1" ht="12.75">
      <c r="A1" s="20" t="s">
        <v>0</v>
      </c>
      <c r="B1" s="20" t="s">
        <v>44</v>
      </c>
      <c r="C1" s="21" t="s">
        <v>2</v>
      </c>
      <c r="D1" s="20" t="s">
        <v>3</v>
      </c>
      <c r="E1" s="20" t="s">
        <v>4</v>
      </c>
      <c r="F1" s="23" t="s">
        <v>45</v>
      </c>
    </row>
    <row r="2" spans="1:6" ht="12.75">
      <c r="A2" s="23"/>
      <c r="B2" s="24" t="s">
        <v>55</v>
      </c>
      <c r="C2" s="25">
        <f>D2+E2</f>
        <v>11665.3</v>
      </c>
      <c r="D2" s="20">
        <v>2589.3</v>
      </c>
      <c r="E2" s="20">
        <v>9076</v>
      </c>
      <c r="F2" s="51" t="s">
        <v>53</v>
      </c>
    </row>
    <row r="3" spans="1:6" ht="12.75">
      <c r="A3" s="45" t="s">
        <v>16</v>
      </c>
      <c r="B3" s="46"/>
      <c r="C3" s="29"/>
      <c r="D3" s="23"/>
      <c r="E3" s="23"/>
      <c r="F3" s="24"/>
    </row>
    <row r="4" spans="1:6" ht="12.75">
      <c r="A4" s="23">
        <v>1</v>
      </c>
      <c r="B4" s="24" t="s">
        <v>56</v>
      </c>
      <c r="C4" s="29">
        <v>26400</v>
      </c>
      <c r="D4" s="29">
        <f aca="true" t="shared" si="0" ref="D4:D9">C4/($C$2)*$D$2</f>
        <v>5859.902445715071</v>
      </c>
      <c r="E4" s="29">
        <f aca="true" t="shared" si="1" ref="E4:E9">C4/($C$2)*$E$2</f>
        <v>20540.097554284934</v>
      </c>
      <c r="F4" s="24"/>
    </row>
    <row r="5" spans="1:6" ht="12.75">
      <c r="A5" s="23">
        <v>2</v>
      </c>
      <c r="B5" s="24" t="s">
        <v>6</v>
      </c>
      <c r="C5" s="29">
        <v>5000</v>
      </c>
      <c r="D5" s="29">
        <f t="shared" si="0"/>
        <v>1109.8300086581573</v>
      </c>
      <c r="E5" s="29">
        <f t="shared" si="1"/>
        <v>3890.1699913418433</v>
      </c>
      <c r="F5" s="24"/>
    </row>
    <row r="6" spans="1:6" ht="12.75">
      <c r="A6" s="23">
        <v>3</v>
      </c>
      <c r="B6" s="24" t="s">
        <v>7</v>
      </c>
      <c r="C6" s="29">
        <v>15000</v>
      </c>
      <c r="D6" s="29">
        <f t="shared" si="0"/>
        <v>3329.490025974472</v>
      </c>
      <c r="E6" s="29">
        <f t="shared" si="1"/>
        <v>11670.50997402553</v>
      </c>
      <c r="F6" s="24"/>
    </row>
    <row r="7" spans="1:6" ht="12.75">
      <c r="A7" s="23">
        <v>4</v>
      </c>
      <c r="B7" s="24" t="s">
        <v>8</v>
      </c>
      <c r="C7" s="29">
        <v>50000</v>
      </c>
      <c r="D7" s="29">
        <f t="shared" si="0"/>
        <v>11098.300086581574</v>
      </c>
      <c r="E7" s="29">
        <f t="shared" si="1"/>
        <v>38901.69991341844</v>
      </c>
      <c r="F7" s="36" t="s">
        <v>53</v>
      </c>
    </row>
    <row r="8" spans="1:6" ht="12.75">
      <c r="A8" s="23">
        <v>5</v>
      </c>
      <c r="B8" s="24" t="s">
        <v>9</v>
      </c>
      <c r="C8" s="29">
        <v>50000</v>
      </c>
      <c r="D8" s="29">
        <f t="shared" si="0"/>
        <v>11098.300086581574</v>
      </c>
      <c r="E8" s="29">
        <f t="shared" si="1"/>
        <v>38901.69991341844</v>
      </c>
      <c r="F8" s="24"/>
    </row>
    <row r="9" spans="1:6" ht="12.75">
      <c r="A9" s="23">
        <v>6</v>
      </c>
      <c r="B9" s="24" t="s">
        <v>10</v>
      </c>
      <c r="C9" s="29">
        <v>306188.28</v>
      </c>
      <c r="D9" s="29">
        <f t="shared" si="0"/>
        <v>67963.38828868525</v>
      </c>
      <c r="E9" s="29">
        <f t="shared" si="1"/>
        <v>238224.8917113148</v>
      </c>
      <c r="F9" s="37"/>
    </row>
    <row r="10" spans="1:6" ht="12.75">
      <c r="A10" s="23">
        <v>7</v>
      </c>
      <c r="B10" s="24" t="s">
        <v>11</v>
      </c>
      <c r="C10" s="29">
        <v>405454.8</v>
      </c>
      <c r="D10" s="29"/>
      <c r="E10" s="29">
        <f>C10</f>
        <v>405454.8</v>
      </c>
      <c r="F10" s="24"/>
    </row>
    <row r="11" spans="1:6" ht="25.5">
      <c r="A11" s="23">
        <v>8</v>
      </c>
      <c r="B11" s="24" t="s">
        <v>57</v>
      </c>
      <c r="C11" s="29">
        <v>600000</v>
      </c>
      <c r="D11" s="29">
        <f>C11/($C$2)*$D$2</f>
        <v>133179.60103897887</v>
      </c>
      <c r="E11" s="29">
        <f>C11/($C$2)*$E$2</f>
        <v>466820.3989610212</v>
      </c>
      <c r="F11" s="24"/>
    </row>
    <row r="12" spans="1:6" ht="25.5">
      <c r="A12" s="23">
        <v>9</v>
      </c>
      <c r="B12" s="24" t="s">
        <v>46</v>
      </c>
      <c r="C12" s="29">
        <v>48000</v>
      </c>
      <c r="D12" s="29">
        <f>C12/($C$2)*$D$2</f>
        <v>10654.36808311831</v>
      </c>
      <c r="E12" s="29">
        <f>C12/($C$2)*$E$2</f>
        <v>37345.63191688169</v>
      </c>
      <c r="F12" s="42" t="s">
        <v>53</v>
      </c>
    </row>
    <row r="13" spans="1:6" ht="12.75">
      <c r="A13" s="23">
        <v>10</v>
      </c>
      <c r="B13" s="24" t="s">
        <v>51</v>
      </c>
      <c r="C13" s="29">
        <v>48000</v>
      </c>
      <c r="D13" s="29">
        <f>C13/($C$2)*$D$2</f>
        <v>10654.36808311831</v>
      </c>
      <c r="E13" s="29">
        <f>C13/($C$2)*$E$2</f>
        <v>37345.63191688169</v>
      </c>
      <c r="F13" s="42" t="s">
        <v>53</v>
      </c>
    </row>
    <row r="14" spans="1:6" ht="12.75">
      <c r="A14" s="23">
        <v>11</v>
      </c>
      <c r="B14" s="24" t="s">
        <v>52</v>
      </c>
      <c r="C14" s="29">
        <v>48000</v>
      </c>
      <c r="D14" s="29">
        <f>C14/($C$2)*$D$2</f>
        <v>10654.36808311831</v>
      </c>
      <c r="E14" s="29">
        <f>C14/($C$2)*$E$2</f>
        <v>37345.63191688169</v>
      </c>
      <c r="F14" s="42" t="s">
        <v>53</v>
      </c>
    </row>
    <row r="15" spans="1:6" ht="12.75">
      <c r="A15" s="23">
        <v>12</v>
      </c>
      <c r="B15" s="24" t="s">
        <v>47</v>
      </c>
      <c r="C15" s="29">
        <v>6000</v>
      </c>
      <c r="D15" s="29"/>
      <c r="E15" s="29">
        <f>C15</f>
        <v>6000</v>
      </c>
      <c r="F15" s="42" t="s">
        <v>53</v>
      </c>
    </row>
    <row r="16" spans="1:6" ht="12.75">
      <c r="A16" s="23">
        <v>13</v>
      </c>
      <c r="B16" s="24" t="s">
        <v>50</v>
      </c>
      <c r="C16" s="29">
        <v>30000</v>
      </c>
      <c r="D16" s="29">
        <f aca="true" t="shared" si="2" ref="D16:D23">C16/($C$2)*$D$2</f>
        <v>6658.980051948944</v>
      </c>
      <c r="E16" s="29">
        <f aca="true" t="shared" si="3" ref="E16:E23">C16/($C$2)*$E$2</f>
        <v>23341.01994805106</v>
      </c>
      <c r="F16" s="42" t="s">
        <v>53</v>
      </c>
    </row>
    <row r="17" spans="1:6" ht="12.75">
      <c r="A17" s="23">
        <v>14</v>
      </c>
      <c r="B17" s="24" t="s">
        <v>58</v>
      </c>
      <c r="C17" s="49">
        <v>30000</v>
      </c>
      <c r="D17" s="49">
        <v>6658.980051948944</v>
      </c>
      <c r="E17" s="49">
        <v>23341.01994805106</v>
      </c>
      <c r="F17" s="30"/>
    </row>
    <row r="18" spans="1:6" ht="12.75">
      <c r="A18" s="23">
        <v>15</v>
      </c>
      <c r="B18" s="24"/>
      <c r="C18" s="49" t="s">
        <v>53</v>
      </c>
      <c r="D18" s="49" t="s">
        <v>53</v>
      </c>
      <c r="E18" s="49" t="s">
        <v>53</v>
      </c>
      <c r="F18" s="24"/>
    </row>
    <row r="19" spans="1:6" ht="12.75">
      <c r="A19" s="23">
        <v>16</v>
      </c>
      <c r="B19" s="24"/>
      <c r="C19" s="50" t="s">
        <v>53</v>
      </c>
      <c r="D19" s="50" t="s">
        <v>53</v>
      </c>
      <c r="E19" s="50" t="s">
        <v>53</v>
      </c>
      <c r="F19" s="24"/>
    </row>
    <row r="20" spans="1:6" ht="12.75">
      <c r="A20" s="23">
        <v>17</v>
      </c>
      <c r="B20" s="24" t="s">
        <v>53</v>
      </c>
      <c r="C20" s="49" t="s">
        <v>53</v>
      </c>
      <c r="D20" s="50" t="s">
        <v>53</v>
      </c>
      <c r="E20" s="50" t="s">
        <v>53</v>
      </c>
      <c r="F20" s="24"/>
    </row>
    <row r="21" spans="1:6" s="32" customFormat="1" ht="12.75">
      <c r="A21" s="23">
        <v>18</v>
      </c>
      <c r="B21" s="30"/>
      <c r="C21" s="31"/>
      <c r="D21" s="50" t="s">
        <v>53</v>
      </c>
      <c r="E21" s="50" t="s">
        <v>53</v>
      </c>
      <c r="F21" s="30"/>
    </row>
    <row r="22" spans="1:6" s="32" customFormat="1" ht="12.75">
      <c r="A22" s="23">
        <v>19</v>
      </c>
      <c r="B22" s="30"/>
      <c r="C22" s="31"/>
      <c r="D22" s="50" t="s">
        <v>53</v>
      </c>
      <c r="E22" s="50" t="s">
        <v>53</v>
      </c>
      <c r="F22" s="30"/>
    </row>
    <row r="23" spans="1:6" s="32" customFormat="1" ht="12.75">
      <c r="A23" s="23">
        <v>20</v>
      </c>
      <c r="B23" s="24"/>
      <c r="C23" s="29"/>
      <c r="D23" s="50" t="s">
        <v>53</v>
      </c>
      <c r="E23" s="50" t="s">
        <v>53</v>
      </c>
      <c r="F23" s="30"/>
    </row>
    <row r="24" spans="1:6" s="33" customFormat="1" ht="12.75">
      <c r="A24" s="45" t="s">
        <v>37</v>
      </c>
      <c r="B24" s="46"/>
      <c r="C24" s="25">
        <v>1668043.08</v>
      </c>
      <c r="D24" s="25">
        <v>278919.87633442774</v>
      </c>
      <c r="E24" s="25">
        <v>1389123.2036655725</v>
      </c>
      <c r="F24" s="34"/>
    </row>
    <row r="25" spans="1:6" s="33" customFormat="1" ht="12.75">
      <c r="A25" s="45" t="s">
        <v>38</v>
      </c>
      <c r="B25" s="46"/>
      <c r="C25" s="25">
        <v>139003.59</v>
      </c>
      <c r="D25" s="25">
        <v>23243.32</v>
      </c>
      <c r="E25" s="25">
        <v>115760.27</v>
      </c>
      <c r="F25" s="34"/>
    </row>
    <row r="26" spans="1:6" s="33" customFormat="1" ht="12.75">
      <c r="A26" s="20"/>
      <c r="B26" s="34"/>
      <c r="C26" s="25"/>
      <c r="D26" s="25" t="s">
        <v>53</v>
      </c>
      <c r="E26" s="25" t="s">
        <v>53</v>
      </c>
      <c r="F26" s="34"/>
    </row>
    <row r="27" spans="1:6" ht="12.75">
      <c r="A27" s="45" t="s">
        <v>39</v>
      </c>
      <c r="B27" s="46"/>
      <c r="C27" s="25" t="s">
        <v>53</v>
      </c>
      <c r="D27" s="25" t="s">
        <v>53</v>
      </c>
      <c r="E27" s="25" t="s">
        <v>53</v>
      </c>
      <c r="F27" s="24"/>
    </row>
    <row r="28" spans="1:6" ht="12.75">
      <c r="A28" s="27"/>
      <c r="B28" s="28"/>
      <c r="C28" s="25"/>
      <c r="D28" s="25" t="s">
        <v>53</v>
      </c>
      <c r="E28" s="25" t="s">
        <v>53</v>
      </c>
      <c r="F28" s="24"/>
    </row>
    <row r="29" spans="1:6" ht="12.75">
      <c r="A29" s="23"/>
      <c r="B29" s="24"/>
      <c r="C29" s="29"/>
      <c r="D29" s="49" t="s">
        <v>53</v>
      </c>
      <c r="E29" s="29"/>
      <c r="F29" s="24"/>
    </row>
    <row r="30" spans="1:6" ht="12.75">
      <c r="A30" s="45" t="s">
        <v>13</v>
      </c>
      <c r="B30" s="46"/>
      <c r="C30" s="25"/>
      <c r="D30" s="25" t="s">
        <v>53</v>
      </c>
      <c r="E30" s="25"/>
      <c r="F30" s="24"/>
    </row>
    <row r="31" spans="1:6" ht="12.75">
      <c r="A31" s="23">
        <v>1</v>
      </c>
      <c r="B31" s="24" t="s">
        <v>14</v>
      </c>
      <c r="C31" s="29">
        <v>20000</v>
      </c>
      <c r="D31" s="29">
        <f>C31/($C$2)*$D$2</f>
        <v>4439.320034632629</v>
      </c>
      <c r="E31" s="29">
        <f>C31/($C$2)*$E$2</f>
        <v>15560.679965367373</v>
      </c>
      <c r="F31" s="24"/>
    </row>
    <row r="32" spans="1:6" ht="12.75">
      <c r="A32" s="23">
        <v>2</v>
      </c>
      <c r="B32" s="24" t="s">
        <v>20</v>
      </c>
      <c r="C32" s="29">
        <v>150000</v>
      </c>
      <c r="D32" s="29">
        <f aca="true" t="shared" si="4" ref="D32:D45">C32/($C$2)*$D$2</f>
        <v>33294.90025974472</v>
      </c>
      <c r="E32" s="29">
        <f aca="true" t="shared" si="5" ref="E32:E45">C32/($C$2)*$E$2</f>
        <v>116705.0997402553</v>
      </c>
      <c r="F32" s="24"/>
    </row>
    <row r="33" spans="1:6" ht="25.5">
      <c r="A33" s="23">
        <v>3</v>
      </c>
      <c r="B33" s="24" t="s">
        <v>48</v>
      </c>
      <c r="C33" s="29">
        <v>20000</v>
      </c>
      <c r="D33" s="29">
        <f t="shared" si="4"/>
        <v>4439.320034632629</v>
      </c>
      <c r="E33" s="29">
        <f t="shared" si="5"/>
        <v>15560.679965367373</v>
      </c>
      <c r="F33" s="42" t="s">
        <v>53</v>
      </c>
    </row>
    <row r="34" spans="1:6" ht="25.5">
      <c r="A34" s="23">
        <v>4</v>
      </c>
      <c r="B34" s="24" t="s">
        <v>49</v>
      </c>
      <c r="C34" s="29">
        <v>100000</v>
      </c>
      <c r="D34" s="29">
        <f t="shared" si="4"/>
        <v>22196.600173163148</v>
      </c>
      <c r="E34" s="29">
        <f t="shared" si="5"/>
        <v>77803.39982683687</v>
      </c>
      <c r="F34" s="42" t="s">
        <v>53</v>
      </c>
    </row>
    <row r="35" spans="1:6" ht="12.75">
      <c r="A35" s="23">
        <v>5</v>
      </c>
      <c r="B35" s="24" t="s">
        <v>54</v>
      </c>
      <c r="C35" s="29">
        <v>30000</v>
      </c>
      <c r="D35" s="29">
        <f t="shared" si="4"/>
        <v>6658.980051948944</v>
      </c>
      <c r="E35" s="29">
        <f t="shared" si="5"/>
        <v>23341.01994805106</v>
      </c>
      <c r="F35" s="24"/>
    </row>
    <row r="36" spans="1:6" ht="12.75">
      <c r="A36" s="23">
        <v>6</v>
      </c>
      <c r="B36" s="24"/>
      <c r="C36" s="25" t="s">
        <v>53</v>
      </c>
      <c r="D36" s="25" t="s">
        <v>53</v>
      </c>
      <c r="E36" s="25" t="s">
        <v>53</v>
      </c>
      <c r="F36" s="24"/>
    </row>
    <row r="37" spans="1:6" ht="12.75">
      <c r="A37" s="23">
        <v>7</v>
      </c>
      <c r="B37" s="24"/>
      <c r="C37" s="29"/>
      <c r="D37" s="50" t="s">
        <v>53</v>
      </c>
      <c r="E37" s="50" t="s">
        <v>53</v>
      </c>
      <c r="F37" s="24"/>
    </row>
    <row r="38" spans="1:6" ht="12.75">
      <c r="A38" s="23">
        <v>8</v>
      </c>
      <c r="B38" s="24"/>
      <c r="C38" s="29"/>
      <c r="D38" s="50" t="s">
        <v>53</v>
      </c>
      <c r="E38" s="50" t="s">
        <v>53</v>
      </c>
      <c r="F38" s="24"/>
    </row>
    <row r="39" spans="1:6" ht="12.75">
      <c r="A39" s="23">
        <v>9</v>
      </c>
      <c r="B39" s="24"/>
      <c r="C39" s="29"/>
      <c r="D39" s="50" t="s">
        <v>53</v>
      </c>
      <c r="E39" s="50" t="s">
        <v>53</v>
      </c>
      <c r="F39" s="24"/>
    </row>
    <row r="40" spans="1:6" ht="12.75">
      <c r="A40" s="23">
        <v>10</v>
      </c>
      <c r="B40" s="24"/>
      <c r="C40" s="29"/>
      <c r="D40" s="50" t="s">
        <v>53</v>
      </c>
      <c r="E40" s="50" t="s">
        <v>53</v>
      </c>
      <c r="F40" s="24"/>
    </row>
    <row r="41" spans="1:6" ht="12.75">
      <c r="A41" s="23">
        <v>11</v>
      </c>
      <c r="B41" s="24"/>
      <c r="C41" s="29"/>
      <c r="D41" s="50" t="s">
        <v>53</v>
      </c>
      <c r="E41" s="50" t="s">
        <v>53</v>
      </c>
      <c r="F41" s="24"/>
    </row>
    <row r="42" spans="1:6" ht="12.75">
      <c r="A42" s="23">
        <v>12</v>
      </c>
      <c r="B42" s="24"/>
      <c r="C42" s="29"/>
      <c r="D42" s="50" t="s">
        <v>53</v>
      </c>
      <c r="E42" s="50" t="s">
        <v>53</v>
      </c>
      <c r="F42" s="24"/>
    </row>
    <row r="43" spans="1:6" ht="12.75">
      <c r="A43" s="23">
        <v>13</v>
      </c>
      <c r="B43" s="24"/>
      <c r="C43" s="29"/>
      <c r="D43" s="50" t="s">
        <v>53</v>
      </c>
      <c r="E43" s="50" t="s">
        <v>53</v>
      </c>
      <c r="F43" s="24"/>
    </row>
    <row r="44" spans="1:6" ht="12.75">
      <c r="A44" s="23">
        <v>14</v>
      </c>
      <c r="B44" s="24"/>
      <c r="C44" s="29"/>
      <c r="D44" s="50" t="s">
        <v>53</v>
      </c>
      <c r="E44" s="50" t="s">
        <v>53</v>
      </c>
      <c r="F44" s="24"/>
    </row>
    <row r="45" spans="1:6" ht="12.75">
      <c r="A45" s="23">
        <v>15</v>
      </c>
      <c r="B45" s="24"/>
      <c r="C45" s="29"/>
      <c r="D45" s="50" t="s">
        <v>53</v>
      </c>
      <c r="E45" s="50" t="s">
        <v>53</v>
      </c>
      <c r="F45" s="24"/>
    </row>
    <row r="46" spans="1:6" ht="12.75">
      <c r="A46" s="45" t="s">
        <v>33</v>
      </c>
      <c r="B46" s="46"/>
      <c r="C46" s="25">
        <v>320000</v>
      </c>
      <c r="D46" s="25">
        <v>71029.12055412206</v>
      </c>
      <c r="E46" s="25">
        <v>248970.87944587794</v>
      </c>
      <c r="F46" s="24"/>
    </row>
    <row r="47" spans="1:6" ht="12.75">
      <c r="A47" s="45" t="s">
        <v>34</v>
      </c>
      <c r="B47" s="46"/>
      <c r="C47" s="25">
        <v>26666.66</v>
      </c>
      <c r="D47" s="25">
        <v>5919.09</v>
      </c>
      <c r="E47" s="25">
        <v>20747.57</v>
      </c>
      <c r="F47" s="24"/>
    </row>
    <row r="48" spans="1:6" ht="12.75">
      <c r="A48" s="23"/>
      <c r="B48" s="24"/>
      <c r="C48" s="29"/>
      <c r="D48" s="50" t="s">
        <v>53</v>
      </c>
      <c r="E48" s="50" t="s">
        <v>53</v>
      </c>
      <c r="F48" s="24"/>
    </row>
    <row r="49" spans="1:6" ht="12.75">
      <c r="A49" s="45" t="s">
        <v>32</v>
      </c>
      <c r="B49" s="46"/>
      <c r="C49" s="25" t="s">
        <v>53</v>
      </c>
      <c r="D49" s="25">
        <v>2.28</v>
      </c>
      <c r="E49" s="25">
        <v>2.28</v>
      </c>
      <c r="F49" s="24"/>
    </row>
    <row r="50" spans="1:6" ht="12.75">
      <c r="A50" s="27"/>
      <c r="B50" s="28"/>
      <c r="C50" s="25"/>
      <c r="D50" s="25"/>
      <c r="E50" s="25"/>
      <c r="F50" s="24"/>
    </row>
    <row r="51" spans="1:6" ht="12.75">
      <c r="A51" s="23"/>
      <c r="B51" s="24"/>
      <c r="C51" s="29"/>
      <c r="D51" s="29"/>
      <c r="E51" s="29"/>
      <c r="F51" s="24"/>
    </row>
    <row r="52" spans="1:6" ht="12.75">
      <c r="A52" s="45" t="s">
        <v>35</v>
      </c>
      <c r="B52" s="46"/>
      <c r="C52" s="25">
        <v>1988043.08</v>
      </c>
      <c r="D52" s="25">
        <v>349949</v>
      </c>
      <c r="E52" s="25">
        <v>1638094.08</v>
      </c>
      <c r="F52" s="24"/>
    </row>
    <row r="53" spans="1:6" ht="12.75">
      <c r="A53" s="45" t="s">
        <v>36</v>
      </c>
      <c r="B53" s="46"/>
      <c r="C53" s="25">
        <v>165670.26</v>
      </c>
      <c r="D53" s="25">
        <v>29162.42</v>
      </c>
      <c r="E53" s="25">
        <v>136507.84</v>
      </c>
      <c r="F53" s="24"/>
    </row>
    <row r="54" spans="1:6" ht="12.75">
      <c r="A54" s="23"/>
      <c r="B54" s="24"/>
      <c r="C54" s="29"/>
      <c r="D54" s="24"/>
      <c r="E54" s="24"/>
      <c r="F54" s="24"/>
    </row>
    <row r="55" spans="1:6" ht="12.75">
      <c r="A55" s="23"/>
      <c r="B55" s="24"/>
      <c r="C55" s="29"/>
      <c r="D55" s="24"/>
      <c r="E55" s="24"/>
      <c r="F55" s="24"/>
    </row>
    <row r="56" spans="1:6" ht="12.75">
      <c r="A56" s="47" t="s">
        <v>40</v>
      </c>
      <c r="B56" s="48"/>
      <c r="C56" s="38" t="s">
        <v>53</v>
      </c>
      <c r="D56" s="38">
        <v>11.25</v>
      </c>
      <c r="E56" s="38">
        <v>15.03</v>
      </c>
      <c r="F56" s="24"/>
    </row>
    <row r="57" spans="1:6" ht="12.75">
      <c r="A57" s="39"/>
      <c r="B57" s="40" t="s">
        <v>41</v>
      </c>
      <c r="C57" s="41"/>
      <c r="D57" s="41"/>
      <c r="E57" s="41"/>
      <c r="F57" s="24"/>
    </row>
    <row r="58" spans="1:6" ht="12.75">
      <c r="A58" s="39"/>
      <c r="B58" s="40" t="s">
        <v>22</v>
      </c>
      <c r="C58" s="41" t="str">
        <f>C27</f>
        <v> </v>
      </c>
      <c r="D58" s="38">
        <v>8.97</v>
      </c>
      <c r="E58" s="38">
        <v>12.75</v>
      </c>
      <c r="F58" s="24"/>
    </row>
    <row r="59" spans="1:6" ht="12.75">
      <c r="A59" s="39"/>
      <c r="B59" s="40" t="s">
        <v>23</v>
      </c>
      <c r="C59" s="41" t="str">
        <f>C49</f>
        <v> </v>
      </c>
      <c r="D59" s="38">
        <v>2.28</v>
      </c>
      <c r="E59" s="38">
        <v>2.28</v>
      </c>
      <c r="F59" s="24"/>
    </row>
    <row r="60" spans="1:6" ht="12.75">
      <c r="A60" s="23"/>
      <c r="B60" s="24"/>
      <c r="C60" s="29"/>
      <c r="D60" s="29"/>
      <c r="E60" s="29"/>
      <c r="F60" s="24"/>
    </row>
    <row r="61" spans="1:6" ht="12.75">
      <c r="A61" s="45" t="s">
        <v>42</v>
      </c>
      <c r="B61" s="46"/>
      <c r="C61" s="25">
        <v>1988043.08</v>
      </c>
      <c r="D61" s="25">
        <v>349949</v>
      </c>
      <c r="E61" s="25">
        <v>1638094.08</v>
      </c>
      <c r="F61" s="24"/>
    </row>
    <row r="62" spans="1:6" ht="12.75">
      <c r="A62" s="45" t="s">
        <v>43</v>
      </c>
      <c r="B62" s="46"/>
      <c r="C62" s="25">
        <v>165670.26</v>
      </c>
      <c r="D62" s="25">
        <v>29162.42</v>
      </c>
      <c r="E62" s="25">
        <v>136507.84</v>
      </c>
      <c r="F62" s="24"/>
    </row>
    <row r="65" spans="4:5" ht="12.75">
      <c r="D65" s="35"/>
      <c r="E65" s="35"/>
    </row>
  </sheetData>
  <sheetProtection/>
  <mergeCells count="13">
    <mergeCell ref="A3:B3"/>
    <mergeCell ref="A47:B47"/>
    <mergeCell ref="A25:B25"/>
    <mergeCell ref="A52:B52"/>
    <mergeCell ref="A30:B30"/>
    <mergeCell ref="A27:B27"/>
    <mergeCell ref="A24:B24"/>
    <mergeCell ref="A56:B56"/>
    <mergeCell ref="A61:B61"/>
    <mergeCell ref="A62:B62"/>
    <mergeCell ref="A46:B46"/>
    <mergeCell ref="A49:B49"/>
    <mergeCell ref="A53:B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ProninVY</dc:creator>
  <cp:keywords/>
  <dc:description/>
  <cp:lastModifiedBy>Виктор</cp:lastModifiedBy>
  <dcterms:created xsi:type="dcterms:W3CDTF">2012-05-15T03:03:47Z</dcterms:created>
  <dcterms:modified xsi:type="dcterms:W3CDTF">2012-05-15T18:27:01Z</dcterms:modified>
  <cp:category/>
  <cp:version/>
  <cp:contentType/>
  <cp:contentStatus/>
</cp:coreProperties>
</file>