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20490" windowHeight="7755" tabRatio="500"/>
  </bookViews>
  <sheets>
    <sheet name="смета  2019 (вариант 1) " sheetId="5" r:id="rId1"/>
  </sheets>
  <definedNames>
    <definedName name="_xlnm.Print_Area" localSheetId="0">'смета  2019 (вариант 1) '!$A$1:$G$42</definedName>
  </definedNames>
  <calcPr calcId="114210" refMode="R1C1"/>
</workbook>
</file>

<file path=xl/calcChain.xml><?xml version="1.0" encoding="utf-8"?>
<calcChain xmlns="http://schemas.openxmlformats.org/spreadsheetml/2006/main">
  <c r="D17" i="5"/>
  <c r="D18"/>
  <c r="D19"/>
  <c r="D20"/>
  <c r="D21"/>
  <c r="D22"/>
  <c r="D23"/>
  <c r="D24"/>
  <c r="D25"/>
  <c r="D26"/>
  <c r="D27"/>
  <c r="D28"/>
  <c r="D29"/>
  <c r="D30"/>
  <c r="D31"/>
  <c r="D32"/>
  <c r="D33"/>
  <c r="G42"/>
  <c r="G41"/>
  <c r="D42"/>
  <c r="D40"/>
  <c r="F40"/>
  <c r="G40"/>
  <c r="C42"/>
  <c r="C22"/>
  <c r="C20"/>
  <c r="C34"/>
  <c r="G16"/>
  <c r="F41"/>
  <c r="F42"/>
  <c r="D41"/>
  <c r="G33"/>
  <c r="E33"/>
  <c r="G32"/>
  <c r="G31"/>
  <c r="F34"/>
  <c r="E30"/>
  <c r="G30"/>
  <c r="G29"/>
  <c r="E29"/>
  <c r="G28"/>
  <c r="E28"/>
  <c r="G27"/>
  <c r="E27"/>
  <c r="G26"/>
  <c r="E26"/>
  <c r="E25"/>
  <c r="G24"/>
  <c r="E24"/>
  <c r="G23"/>
  <c r="E23"/>
  <c r="G22"/>
  <c r="E22"/>
  <c r="G21"/>
  <c r="E21"/>
  <c r="G19"/>
  <c r="E19"/>
  <c r="G18"/>
  <c r="E18"/>
  <c r="G17"/>
  <c r="E16"/>
  <c r="D16"/>
  <c r="E20"/>
  <c r="G20"/>
  <c r="G34"/>
  <c r="E34"/>
  <c r="D34"/>
</calcChain>
</file>

<file path=xl/sharedStrings.xml><?xml version="1.0" encoding="utf-8"?>
<sst xmlns="http://schemas.openxmlformats.org/spreadsheetml/2006/main" count="52" uniqueCount="42">
  <si>
    <t xml:space="preserve">Содержание общего имущества </t>
  </si>
  <si>
    <t xml:space="preserve">в месяц, руб. </t>
  </si>
  <si>
    <t>в год (12 месяцев),</t>
  </si>
  <si>
    <t>на 7 месяцев с 01.05.2015. по 31.12.2015.</t>
  </si>
  <si>
    <t xml:space="preserve">руб./кв.м/мес </t>
  </si>
  <si>
    <t>без налогов</t>
  </si>
  <si>
    <t>Уборка подъездов,  кабин лифтов  (еженедельно влажная уборка: мытье пола в подъездах,кабинах лифта;  протирание пыли с подоконников и перил в подъездах)</t>
  </si>
  <si>
    <t>Взносы в Пенсионный фонд , Фонд обязательного медицинского страхования, Фонд Социального страхования, Фонд занятости</t>
  </si>
  <si>
    <t>Налог по УСН</t>
  </si>
  <si>
    <t>Комплексное обслуживание и ремонт лифтов  ООО "Союзлифтмонтаж"</t>
  </si>
  <si>
    <t xml:space="preserve">Техническое обслуживание оборудования системы контроля доступа (домофон)  согласно договору с ООО "ТДК" </t>
  </si>
  <si>
    <t xml:space="preserve">Канцелярские расходы, включая расходы на содержание оргтехники, почтовое обслуживание </t>
  </si>
  <si>
    <t xml:space="preserve">ИТОГО на содержание общего имущества </t>
  </si>
  <si>
    <t>2.</t>
  </si>
  <si>
    <t>Оказание услуг по эксплутации общедомовых электроустановок</t>
  </si>
  <si>
    <t>СМЕТА  доходов и расходов ТСЖ «Белинского,33»  с 01.01.2016. по 31.12.2016.</t>
  </si>
  <si>
    <t>Услуги банка  ПАО "Сбербанк"</t>
  </si>
  <si>
    <t>ЕРКЦ (бухгалтерское обслуживание, ведение паспортного стола, печать квитанций)</t>
  </si>
  <si>
    <t xml:space="preserve">Обслуживание теплового узла </t>
  </si>
  <si>
    <t xml:space="preserve">Уборка снега 3 раза  в зимний период (очистка кровли, сбивание сосулек с крыши, козырьков балконов и иных выступающих частей стен,  услуги спецтехники по уборке и вывозу снега) </t>
  </si>
  <si>
    <t>Уборка придомовой территории 1) подметание крыльца, земельного участка вокруг дома в летний период 1 раз в трое суток, очистка придомовых урн; 2) в зимний период сдвижка и подметание  снега при отсутствии снегопада 1 раз в трое суток, сдвижка и подметание  снега при снегопаде - ежедневно, ликвидация наледи по мере необходимости</t>
  </si>
  <si>
    <r>
      <t xml:space="preserve">Общая площадь жилых  и нежилых помещений  дома составляет </t>
    </r>
    <r>
      <rPr>
        <b/>
        <sz val="14"/>
        <color indexed="8"/>
        <rFont val="Times New Roman"/>
        <family val="1"/>
        <charset val="204"/>
      </rPr>
      <t xml:space="preserve"> 4 246,30 кв. м.</t>
    </r>
  </si>
  <si>
    <t xml:space="preserve"> (  3 411,30 кв.м. (квартиры) + 480,60 кв.м.  (офисные помещения) +354,40 кв.м. (стояночные места)</t>
  </si>
  <si>
    <t xml:space="preserve">Приложение к протоколу общего собрания с членов ТСЖ "Белинского,33" многоквартирного дома, расположенного по адресу: г.Томск, ул.Белинского,33 N 1 от "31" января 2016г. </t>
  </si>
  <si>
    <t>Сантехническое обслуживание общего имущества</t>
  </si>
  <si>
    <t>1.1</t>
  </si>
  <si>
    <t>Генеральная уборка подъезда 1 раз в год , мытье окон</t>
  </si>
  <si>
    <t>Услуги по обслуживанию ГИС ЖКХ</t>
  </si>
  <si>
    <t xml:space="preserve">РАСХОДЫ   </t>
  </si>
  <si>
    <t>1.</t>
  </si>
  <si>
    <t>на 21 месяц</t>
  </si>
  <si>
    <t xml:space="preserve">ИТОГО на  текущий  ремонт </t>
  </si>
  <si>
    <t xml:space="preserve"> На текущий  ремонт </t>
  </si>
  <si>
    <t>Ежемесячные расходы, связаные с непредвидеными ситуациями в доме ( ремонт окон в подъезде,  замена или ремонт общедомовых приборов учета на случай  выхода из строя, прочистка канализации  и.т.д.)</t>
  </si>
  <si>
    <t>Утверждена</t>
  </si>
  <si>
    <t>Общим собранием  членов ТСЖ "Белинского,33"</t>
  </si>
  <si>
    <t>Смета  расходов  ТСЖ "Белинского, 33"  на 2019 г.</t>
  </si>
  <si>
    <t>Вознаграждение Председателя Правления, в т.ч. НДФЛ</t>
  </si>
  <si>
    <t>Услуги  по уборке гаража 2 разf в год</t>
  </si>
  <si>
    <t>Косметический ремонт 1 подъезда</t>
  </si>
  <si>
    <t>Прочие расходы (лампочки, стрижка газонов)</t>
  </si>
  <si>
    <t xml:space="preserve">Протокол от 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</si>
</sst>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4"/>
      <color indexed="5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/>
    <xf numFmtId="4" fontId="14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7" xfId="0" applyNumberFormat="1" applyFont="1" applyFill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3" fillId="2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5" fillId="0" borderId="0" xfId="0" applyFont="1"/>
    <xf numFmtId="4" fontId="13" fillId="2" borderId="1" xfId="0" applyNumberFormat="1" applyFont="1" applyFill="1" applyBorder="1"/>
    <xf numFmtId="0" fontId="1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/>
    <xf numFmtId="4" fontId="17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topLeftCell="A7" zoomScale="60" zoomScaleNormal="60" workbookViewId="0">
      <pane xSplit="2" ySplit="9" topLeftCell="C16" activePane="bottomRight" state="frozen"/>
      <selection activeCell="A7" sqref="A7"/>
      <selection pane="topRight" activeCell="C7" sqref="C7"/>
      <selection pane="bottomLeft" activeCell="A11" sqref="A11"/>
      <selection pane="bottomRight" activeCell="K44" sqref="K44"/>
    </sheetView>
  </sheetViews>
  <sheetFormatPr defaultColWidth="11" defaultRowHeight="15.75"/>
  <cols>
    <col min="1" max="1" width="6.25" customWidth="1"/>
    <col min="2" max="2" width="96" customWidth="1"/>
    <col min="3" max="3" width="13.125" customWidth="1"/>
    <col min="4" max="4" width="15.375" customWidth="1"/>
    <col min="5" max="5" width="19.125" hidden="1" customWidth="1"/>
    <col min="6" max="6" width="0.125" hidden="1" customWidth="1"/>
    <col min="7" max="7" width="15.375" customWidth="1"/>
    <col min="8" max="8" width="12.875" customWidth="1"/>
    <col min="9" max="9" width="16" hidden="1" customWidth="1"/>
    <col min="10" max="10" width="10.875" hidden="1" customWidth="1"/>
  </cols>
  <sheetData>
    <row r="1" spans="1:12" s="1" customFormat="1" ht="47.1" customHeight="1">
      <c r="B1" s="54" t="s">
        <v>23</v>
      </c>
      <c r="C1" s="54"/>
      <c r="D1" s="54"/>
      <c r="E1" s="54"/>
      <c r="F1" s="54"/>
      <c r="G1" s="54"/>
      <c r="H1" s="2"/>
      <c r="I1" s="2"/>
      <c r="J1" s="2"/>
      <c r="K1" s="2"/>
      <c r="L1" s="2"/>
    </row>
    <row r="2" spans="1:12" s="3" customFormat="1" ht="18.75">
      <c r="B2" s="4"/>
      <c r="C2" s="4"/>
      <c r="D2" s="4"/>
      <c r="E2" s="4"/>
      <c r="F2" s="4"/>
      <c r="G2" s="4"/>
    </row>
    <row r="3" spans="1:12" s="3" customFormat="1" ht="18.75">
      <c r="B3" s="5" t="s">
        <v>15</v>
      </c>
      <c r="C3" s="5"/>
      <c r="D3" s="4"/>
      <c r="E3" s="4"/>
      <c r="F3" s="4"/>
      <c r="G3" s="4"/>
    </row>
    <row r="4" spans="1:12" ht="18.75">
      <c r="B4" s="6"/>
      <c r="C4" s="6"/>
      <c r="D4" s="6"/>
      <c r="E4" s="6"/>
      <c r="F4" s="6"/>
      <c r="G4" s="6"/>
    </row>
    <row r="5" spans="1:12" ht="18.75">
      <c r="B5" s="6" t="s">
        <v>21</v>
      </c>
      <c r="C5" s="6"/>
      <c r="D5" s="6"/>
      <c r="E5" s="6"/>
      <c r="F5" s="6"/>
      <c r="G5" s="6"/>
    </row>
    <row r="6" spans="1:12" ht="18.75">
      <c r="B6" s="6" t="s">
        <v>22</v>
      </c>
      <c r="C6" s="6"/>
      <c r="D6" s="6"/>
      <c r="E6" s="6"/>
      <c r="F6" s="6"/>
      <c r="G6" s="6"/>
    </row>
    <row r="7" spans="1:12" ht="18.75">
      <c r="B7" s="6"/>
      <c r="C7" s="40" t="s">
        <v>34</v>
      </c>
      <c r="D7" s="6"/>
      <c r="E7" s="6"/>
      <c r="F7" s="6"/>
    </row>
    <row r="8" spans="1:12" ht="18.75">
      <c r="B8" s="6"/>
      <c r="C8" s="40" t="s">
        <v>35</v>
      </c>
      <c r="D8" s="6"/>
      <c r="E8" s="6"/>
      <c r="F8" s="6"/>
    </row>
    <row r="9" spans="1:12" ht="18.75">
      <c r="B9" s="6"/>
      <c r="C9" s="40" t="s">
        <v>41</v>
      </c>
      <c r="D9" s="6"/>
      <c r="E9" s="6"/>
      <c r="F9" s="6"/>
    </row>
    <row r="10" spans="1:12" ht="18.75">
      <c r="B10" s="47" t="s">
        <v>36</v>
      </c>
      <c r="C10" s="6"/>
      <c r="D10" s="6"/>
      <c r="E10" s="6"/>
      <c r="F10" s="6"/>
      <c r="G10" s="6"/>
    </row>
    <row r="11" spans="1:12" ht="12.75" customHeight="1">
      <c r="B11" s="24"/>
      <c r="C11" s="6"/>
      <c r="D11" s="6"/>
      <c r="E11" s="6"/>
      <c r="F11" s="6"/>
      <c r="G11" s="6"/>
    </row>
    <row r="12" spans="1:12" ht="15" customHeight="1">
      <c r="A12" s="55" t="s">
        <v>28</v>
      </c>
      <c r="B12" s="55"/>
      <c r="C12" s="55"/>
      <c r="D12" s="55"/>
      <c r="E12" s="55"/>
      <c r="F12" s="55"/>
      <c r="G12" s="55"/>
      <c r="H12" s="7"/>
    </row>
    <row r="13" spans="1:12" ht="15" customHeight="1">
      <c r="A13" s="55"/>
      <c r="B13" s="55"/>
      <c r="C13" s="55"/>
      <c r="D13" s="55"/>
      <c r="E13" s="55"/>
      <c r="F13" s="55"/>
      <c r="G13" s="55"/>
      <c r="H13" s="7"/>
    </row>
    <row r="14" spans="1:12" ht="39.75" customHeight="1">
      <c r="A14" s="55" t="s">
        <v>0</v>
      </c>
      <c r="B14" s="55"/>
      <c r="C14" s="55" t="s">
        <v>1</v>
      </c>
      <c r="D14" s="43" t="s">
        <v>2</v>
      </c>
      <c r="E14" s="43" t="s">
        <v>3</v>
      </c>
      <c r="F14" s="44"/>
      <c r="G14" s="55" t="s">
        <v>4</v>
      </c>
      <c r="H14" s="53">
        <v>4246.3</v>
      </c>
      <c r="I14" s="23"/>
      <c r="J14" s="23"/>
      <c r="K14" s="23">
        <v>21</v>
      </c>
    </row>
    <row r="15" spans="1:12" ht="41.25" customHeight="1">
      <c r="A15" s="55"/>
      <c r="B15" s="55"/>
      <c r="C15" s="55"/>
      <c r="D15" s="43" t="s">
        <v>5</v>
      </c>
      <c r="E15" s="43" t="s">
        <v>5</v>
      </c>
      <c r="F15" s="43" t="s">
        <v>5</v>
      </c>
      <c r="G15" s="55"/>
      <c r="H15" s="8"/>
    </row>
    <row r="16" spans="1:12" ht="37.5">
      <c r="A16" s="9">
        <v>1</v>
      </c>
      <c r="B16" s="10" t="s">
        <v>6</v>
      </c>
      <c r="C16" s="49">
        <v>3600</v>
      </c>
      <c r="D16" s="25">
        <f>C16*12</f>
        <v>43200</v>
      </c>
      <c r="E16" s="25">
        <f t="shared" ref="E16:E33" si="0">C16*7</f>
        <v>25200</v>
      </c>
      <c r="F16" s="25"/>
      <c r="G16" s="25">
        <f>C16/H14</f>
        <v>0.84779690554129472</v>
      </c>
      <c r="H16" s="7"/>
    </row>
    <row r="17" spans="1:9" ht="18.75">
      <c r="A17" s="34" t="s">
        <v>25</v>
      </c>
      <c r="B17" s="35" t="s">
        <v>26</v>
      </c>
      <c r="C17" s="49">
        <v>1000</v>
      </c>
      <c r="D17" s="25">
        <f t="shared" ref="D17:D33" si="1">C17*12</f>
        <v>12000</v>
      </c>
      <c r="E17" s="25"/>
      <c r="F17" s="25"/>
      <c r="G17" s="25">
        <f>C17/H14</f>
        <v>0.23549914042813744</v>
      </c>
      <c r="H17" s="7"/>
    </row>
    <row r="18" spans="1:9" ht="77.099999999999994" customHeight="1">
      <c r="A18" s="11">
        <v>2</v>
      </c>
      <c r="B18" s="10" t="s">
        <v>20</v>
      </c>
      <c r="C18" s="50">
        <v>8000</v>
      </c>
      <c r="D18" s="25">
        <f t="shared" si="1"/>
        <v>96000</v>
      </c>
      <c r="E18" s="26">
        <f t="shared" si="0"/>
        <v>56000</v>
      </c>
      <c r="F18" s="26"/>
      <c r="G18" s="26">
        <f>C18/H14</f>
        <v>1.8839931234250995</v>
      </c>
      <c r="H18" s="12"/>
    </row>
    <row r="19" spans="1:9" ht="20.100000000000001" customHeight="1">
      <c r="A19" s="11">
        <v>3</v>
      </c>
      <c r="B19" s="10" t="s">
        <v>37</v>
      </c>
      <c r="C19" s="50">
        <v>12000</v>
      </c>
      <c r="D19" s="25">
        <f t="shared" si="1"/>
        <v>144000</v>
      </c>
      <c r="E19" s="26">
        <f t="shared" si="0"/>
        <v>84000</v>
      </c>
      <c r="F19" s="26"/>
      <c r="G19" s="26">
        <f>C19/H14</f>
        <v>2.8259896851376491</v>
      </c>
      <c r="H19" s="13"/>
    </row>
    <row r="20" spans="1:9" ht="42" customHeight="1">
      <c r="A20" s="21">
        <v>4</v>
      </c>
      <c r="B20" s="22" t="s">
        <v>7</v>
      </c>
      <c r="C20" s="49">
        <f>ROUND(C19*30%,2)</f>
        <v>3600</v>
      </c>
      <c r="D20" s="25">
        <f t="shared" si="1"/>
        <v>43200</v>
      </c>
      <c r="E20" s="25">
        <f t="shared" si="0"/>
        <v>25200</v>
      </c>
      <c r="F20" s="25"/>
      <c r="G20" s="25">
        <f>C20/H14</f>
        <v>0.84779690554129472</v>
      </c>
      <c r="H20" s="13"/>
    </row>
    <row r="21" spans="1:9" ht="42" customHeight="1">
      <c r="A21" s="21">
        <v>5</v>
      </c>
      <c r="B21" s="22" t="s">
        <v>8</v>
      </c>
      <c r="C21" s="49">
        <v>1100</v>
      </c>
      <c r="D21" s="25">
        <f t="shared" si="1"/>
        <v>13200</v>
      </c>
      <c r="E21" s="25">
        <f>C21*7</f>
        <v>7700</v>
      </c>
      <c r="F21" s="25"/>
      <c r="G21" s="25">
        <f>C21/H14</f>
        <v>0.25904905447095117</v>
      </c>
      <c r="H21" s="13"/>
    </row>
    <row r="22" spans="1:9" ht="57" customHeight="1">
      <c r="A22" s="14">
        <v>6</v>
      </c>
      <c r="B22" s="15" t="s">
        <v>17</v>
      </c>
      <c r="C22" s="51">
        <f>7000+1787.77+288+300</f>
        <v>9375.77</v>
      </c>
      <c r="D22" s="25">
        <f t="shared" si="1"/>
        <v>112509.24</v>
      </c>
      <c r="E22" s="27">
        <f t="shared" si="0"/>
        <v>65630.39</v>
      </c>
      <c r="F22" s="27"/>
      <c r="G22" s="27">
        <f>C22/H14</f>
        <v>2.2079857758519181</v>
      </c>
      <c r="H22" s="16"/>
    </row>
    <row r="23" spans="1:9" ht="33.950000000000003" customHeight="1">
      <c r="A23" s="11">
        <v>7</v>
      </c>
      <c r="B23" s="10" t="s">
        <v>24</v>
      </c>
      <c r="C23" s="28">
        <v>7000</v>
      </c>
      <c r="D23" s="25">
        <f t="shared" si="1"/>
        <v>84000</v>
      </c>
      <c r="E23" s="25">
        <f t="shared" si="0"/>
        <v>49000</v>
      </c>
      <c r="F23" s="25"/>
      <c r="G23" s="25">
        <f>C23/H14</f>
        <v>1.648493982996962</v>
      </c>
      <c r="H23" s="13"/>
    </row>
    <row r="24" spans="1:9" ht="33.950000000000003" customHeight="1">
      <c r="A24" s="11">
        <v>8</v>
      </c>
      <c r="B24" s="17" t="s">
        <v>9</v>
      </c>
      <c r="C24" s="29">
        <v>10400</v>
      </c>
      <c r="D24" s="25">
        <f t="shared" si="1"/>
        <v>124800</v>
      </c>
      <c r="E24" s="30">
        <f t="shared" si="0"/>
        <v>72800</v>
      </c>
      <c r="F24" s="30"/>
      <c r="G24" s="30">
        <f>C24/H14</f>
        <v>2.4491910604526295</v>
      </c>
      <c r="H24" s="13"/>
    </row>
    <row r="25" spans="1:9" ht="38.1" customHeight="1">
      <c r="A25" s="11">
        <v>9</v>
      </c>
      <c r="B25" s="17" t="s">
        <v>10</v>
      </c>
      <c r="C25" s="29">
        <v>980</v>
      </c>
      <c r="D25" s="25">
        <f t="shared" si="1"/>
        <v>11760</v>
      </c>
      <c r="E25" s="29">
        <f t="shared" si="0"/>
        <v>6860</v>
      </c>
      <c r="F25" s="29"/>
      <c r="G25" s="29">
        <v>0.25</v>
      </c>
      <c r="H25" s="13"/>
    </row>
    <row r="26" spans="1:9" ht="38.1" customHeight="1">
      <c r="A26" s="11">
        <v>10</v>
      </c>
      <c r="B26" s="17" t="s">
        <v>18</v>
      </c>
      <c r="C26" s="29">
        <v>1000</v>
      </c>
      <c r="D26" s="25">
        <f t="shared" si="1"/>
        <v>12000</v>
      </c>
      <c r="E26" s="29">
        <f t="shared" si="0"/>
        <v>7000</v>
      </c>
      <c r="F26" s="29"/>
      <c r="G26" s="29">
        <f>C26/H14</f>
        <v>0.23549914042813744</v>
      </c>
      <c r="H26" s="13"/>
    </row>
    <row r="27" spans="1:9" ht="38.1" customHeight="1">
      <c r="A27" s="21">
        <v>11</v>
      </c>
      <c r="B27" s="37" t="s">
        <v>14</v>
      </c>
      <c r="C27" s="31">
        <v>6900</v>
      </c>
      <c r="D27" s="25">
        <f t="shared" si="1"/>
        <v>82800</v>
      </c>
      <c r="E27" s="31">
        <f t="shared" si="0"/>
        <v>48300</v>
      </c>
      <c r="F27" s="31"/>
      <c r="G27" s="31">
        <f>C27/H14</f>
        <v>1.6249440689541483</v>
      </c>
      <c r="H27" s="13"/>
    </row>
    <row r="28" spans="1:9" ht="36" customHeight="1">
      <c r="A28" s="9">
        <v>12</v>
      </c>
      <c r="B28" s="17" t="s">
        <v>11</v>
      </c>
      <c r="C28" s="31">
        <v>500</v>
      </c>
      <c r="D28" s="25">
        <f t="shared" si="1"/>
        <v>6000</v>
      </c>
      <c r="E28" s="31">
        <f t="shared" si="0"/>
        <v>3500</v>
      </c>
      <c r="F28" s="31"/>
      <c r="G28" s="31">
        <f>C28/H14</f>
        <v>0.11774957021406872</v>
      </c>
      <c r="H28" s="13"/>
      <c r="I28" s="18"/>
    </row>
    <row r="29" spans="1:9" ht="21" customHeight="1">
      <c r="A29" s="11">
        <v>13</v>
      </c>
      <c r="B29" s="10" t="s">
        <v>16</v>
      </c>
      <c r="C29" s="26">
        <v>5200</v>
      </c>
      <c r="D29" s="25">
        <f t="shared" si="1"/>
        <v>62400</v>
      </c>
      <c r="E29" s="26">
        <f t="shared" si="0"/>
        <v>36400</v>
      </c>
      <c r="F29" s="26"/>
      <c r="G29" s="26">
        <f>C29/H14</f>
        <v>1.2245955302263147</v>
      </c>
      <c r="H29" s="13"/>
    </row>
    <row r="30" spans="1:9" ht="59.25" customHeight="1">
      <c r="A30" s="9">
        <v>14</v>
      </c>
      <c r="B30" s="20" t="s">
        <v>19</v>
      </c>
      <c r="C30" s="32">
        <v>7000</v>
      </c>
      <c r="D30" s="25">
        <f t="shared" si="1"/>
        <v>84000</v>
      </c>
      <c r="E30" s="32">
        <f t="shared" si="0"/>
        <v>49000</v>
      </c>
      <c r="F30" s="32"/>
      <c r="G30" s="32">
        <f>C30/H14</f>
        <v>1.648493982996962</v>
      </c>
      <c r="H30" s="13"/>
    </row>
    <row r="31" spans="1:9" ht="51" customHeight="1">
      <c r="A31" s="19">
        <v>15</v>
      </c>
      <c r="B31" s="20" t="s">
        <v>27</v>
      </c>
      <c r="C31" s="32">
        <v>2000</v>
      </c>
      <c r="D31" s="25">
        <f t="shared" si="1"/>
        <v>24000</v>
      </c>
      <c r="E31" s="32"/>
      <c r="F31" s="32"/>
      <c r="G31" s="32">
        <f>C31/H14</f>
        <v>0.47099828085627488</v>
      </c>
      <c r="H31" s="13"/>
    </row>
    <row r="32" spans="1:9" ht="51" customHeight="1">
      <c r="A32" s="19">
        <v>16</v>
      </c>
      <c r="B32" s="36" t="s">
        <v>38</v>
      </c>
      <c r="C32" s="32">
        <v>700</v>
      </c>
      <c r="D32" s="25">
        <f t="shared" si="1"/>
        <v>8400</v>
      </c>
      <c r="E32" s="32"/>
      <c r="F32" s="32"/>
      <c r="G32" s="32">
        <f>C32/H14</f>
        <v>0.16484939829969619</v>
      </c>
      <c r="H32" s="13"/>
    </row>
    <row r="33" spans="1:11" ht="39" customHeight="1">
      <c r="A33" s="19">
        <v>17</v>
      </c>
      <c r="B33" s="15" t="s">
        <v>40</v>
      </c>
      <c r="C33" s="33">
        <v>3000</v>
      </c>
      <c r="D33" s="25">
        <f t="shared" si="1"/>
        <v>36000</v>
      </c>
      <c r="E33" s="33">
        <f t="shared" si="0"/>
        <v>21000</v>
      </c>
      <c r="F33" s="33"/>
      <c r="G33" s="33">
        <f>C33/H14</f>
        <v>0.70649742128441229</v>
      </c>
      <c r="H33" s="12"/>
    </row>
    <row r="34" spans="1:11" ht="24.95" customHeight="1">
      <c r="A34" s="56" t="s">
        <v>12</v>
      </c>
      <c r="B34" s="57"/>
      <c r="C34" s="45">
        <f>SUM(C16:C33)</f>
        <v>83355.77</v>
      </c>
      <c r="D34" s="45">
        <f>SUM(D16:D33)</f>
        <v>1000269.24</v>
      </c>
      <c r="E34" s="45">
        <f>SUM(E16:E33)</f>
        <v>557590.39</v>
      </c>
      <c r="F34" s="45">
        <f>SUM(F16:F33)</f>
        <v>0</v>
      </c>
      <c r="G34" s="46">
        <f>SUM(G16:G33)</f>
        <v>19.64942302710595</v>
      </c>
      <c r="H34" s="13"/>
    </row>
    <row r="36" spans="1:11">
      <c r="A36" s="55" t="s">
        <v>28</v>
      </c>
      <c r="B36" s="55"/>
      <c r="C36" s="55"/>
      <c r="D36" s="55"/>
      <c r="E36" s="55"/>
      <c r="F36" s="55"/>
      <c r="G36" s="55"/>
    </row>
    <row r="37" spans="1:11">
      <c r="A37" s="55"/>
      <c r="B37" s="55"/>
      <c r="C37" s="55"/>
      <c r="D37" s="55"/>
      <c r="E37" s="55"/>
      <c r="F37" s="55"/>
      <c r="G37" s="55"/>
    </row>
    <row r="38" spans="1:11" ht="41.25" customHeight="1">
      <c r="A38" s="60" t="s">
        <v>32</v>
      </c>
      <c r="B38" s="55"/>
      <c r="C38" s="55" t="s">
        <v>1</v>
      </c>
      <c r="D38" s="43" t="s">
        <v>2</v>
      </c>
      <c r="E38" s="43" t="s">
        <v>3</v>
      </c>
      <c r="F38" s="44" t="s">
        <v>30</v>
      </c>
      <c r="G38" s="55" t="s">
        <v>4</v>
      </c>
    </row>
    <row r="39" spans="1:11" ht="41.25" customHeight="1">
      <c r="A39" s="55"/>
      <c r="B39" s="55"/>
      <c r="C39" s="55"/>
      <c r="D39" s="43" t="s">
        <v>5</v>
      </c>
      <c r="E39" s="43" t="s">
        <v>5</v>
      </c>
      <c r="F39" s="43" t="s">
        <v>5</v>
      </c>
      <c r="G39" s="55"/>
      <c r="K39" s="52"/>
    </row>
    <row r="40" spans="1:11" ht="18.75">
      <c r="A40" s="48" t="s">
        <v>29</v>
      </c>
      <c r="B40" s="39" t="s">
        <v>39</v>
      </c>
      <c r="C40" s="48">
        <v>9000</v>
      </c>
      <c r="D40" s="32">
        <f>C40*12</f>
        <v>108000</v>
      </c>
      <c r="E40" s="38"/>
      <c r="F40" s="32">
        <f>C40*K13</f>
        <v>0</v>
      </c>
      <c r="G40" s="32" t="e">
        <f>C40/H13</f>
        <v>#DIV/0!</v>
      </c>
    </row>
    <row r="41" spans="1:11" ht="48.75" customHeight="1">
      <c r="A41" s="38" t="s">
        <v>13</v>
      </c>
      <c r="B41" s="39" t="s">
        <v>33</v>
      </c>
      <c r="C41" s="33">
        <v>10000</v>
      </c>
      <c r="D41" s="32">
        <f>C41*12</f>
        <v>120000</v>
      </c>
      <c r="E41" s="38"/>
      <c r="F41" s="32">
        <f>C41*K14</f>
        <v>210000</v>
      </c>
      <c r="G41" s="32">
        <f>C41/H14</f>
        <v>2.3549914042813742</v>
      </c>
    </row>
    <row r="42" spans="1:11" ht="18.75">
      <c r="A42" s="58" t="s">
        <v>31</v>
      </c>
      <c r="B42" s="59"/>
      <c r="C42" s="41">
        <f>C41+C40</f>
        <v>19000</v>
      </c>
      <c r="D42" s="41">
        <f>D41+D40</f>
        <v>228000</v>
      </c>
      <c r="E42" s="42"/>
      <c r="F42" s="41">
        <f>F41</f>
        <v>210000</v>
      </c>
      <c r="G42" s="32">
        <f>C42/H14</f>
        <v>4.474483668134611</v>
      </c>
    </row>
  </sheetData>
  <mergeCells count="11">
    <mergeCell ref="A42:B42"/>
    <mergeCell ref="A36:G37"/>
    <mergeCell ref="A38:B39"/>
    <mergeCell ref="C38:C39"/>
    <mergeCell ref="G38:G39"/>
    <mergeCell ref="B1:G1"/>
    <mergeCell ref="A12:G13"/>
    <mergeCell ref="A14:B15"/>
    <mergeCell ref="C14:C15"/>
    <mergeCell ref="G14:G15"/>
    <mergeCell ref="A34:B3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53" orientation="portrait" horizontalDpi="4294967292" verticalDpi="4294967292" r:id="rId1"/>
  <rowBreaks count="1" manualBreakCount="1">
    <brk id="38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смета  2019 (вариант 1) </vt:lpstr>
      <vt:lpstr>'смета  2019 (вариант 1)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Администратор</cp:lastModifiedBy>
  <cp:lastPrinted>2018-12-16T09:36:42Z</cp:lastPrinted>
  <dcterms:created xsi:type="dcterms:W3CDTF">2015-06-18T01:31:34Z</dcterms:created>
  <dcterms:modified xsi:type="dcterms:W3CDTF">2018-12-18T03:21:42Z</dcterms:modified>
</cp:coreProperties>
</file>