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31_05_13_утвержденный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<sst xmlns="http://schemas.openxmlformats.org/spreadsheetml/2006/main" count="86" uniqueCount="82">
  <si>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>Товарищество собственников жилья "Киевская, 15"</t>
  </si>
  <si>
    <t xml:space="preserve"> Годовой план финансовой деятельности  на  2013  год.</t>
  </si>
  <si>
    <t>Управление многоквартирным домом  и содержание общего имущества.</t>
  </si>
  <si>
    <t>№ пп</t>
  </si>
  <si>
    <t>План поступления средств на управление многоквартирным домом и содержание общего имущества многоквартирного дома на 2013 год.</t>
  </si>
  <si>
    <t>План</t>
  </si>
  <si>
    <t>Остаток средств от 2012 года</t>
  </si>
  <si>
    <t>Поступление от собственников квартир 6 руб 95 коп  на 1 кв. м. в месяц * 16235,4  12 месяцев 2013 года .</t>
  </si>
  <si>
    <t>Поступление от собственников нежилых помещений за январь- май 6,55 руб. на 1 кв. м. в месяц * 1988 кв. м.</t>
  </si>
  <si>
    <t>Поступление от собственников нежилых помещений за июнь-  декабрь 6,95  руб. на 1 кв. м. в месяц * 1988 кв. м.</t>
  </si>
  <si>
    <t>Поступление от собственников гаражей расположенных в подвале дома 6,95 руб. на 1 кв. м. в месяц * 1070,50  кв. м. за июнь- декабрь</t>
  </si>
  <si>
    <t xml:space="preserve">Арендная плата  за подсобные помещения  и плата за размещение рекламы в лифте. </t>
  </si>
  <si>
    <t xml:space="preserve">  Всего поступлений за 2013 г:</t>
  </si>
  <si>
    <t xml:space="preserve">Поступлений с остатком </t>
  </si>
  <si>
    <t>План расходов по управлению многоквартирным домом и содержанию общего имущества многоквартирного дома на 2012 год.</t>
  </si>
  <si>
    <t>Вознаграждение председателю  2013 г. - 26800 руб в месяц. На руки  23316 рублей</t>
  </si>
  <si>
    <t>Обязательные платежи по вознаграждению  20,2%</t>
  </si>
  <si>
    <t>Всего на выплату вознаграждения председателю</t>
  </si>
  <si>
    <t>Заработная плата за 12 месяцев 2013 года</t>
  </si>
  <si>
    <t>Резерв отпусков</t>
  </si>
  <si>
    <t>Обязательные платежи по этой заработной плате  20,2%</t>
  </si>
  <si>
    <t>Расходы по заработной плате  всего:</t>
  </si>
  <si>
    <t>Услуги банка</t>
  </si>
  <si>
    <t>Канцелярские товары, бланки, ксерокопии, бумага, картридж для принтера, консультации, литература, организационные расходы</t>
  </si>
  <si>
    <t>Ремонт и приобретение оборудования.</t>
  </si>
  <si>
    <t>Охрана офиса</t>
  </si>
  <si>
    <t xml:space="preserve">Услуги связи </t>
  </si>
  <si>
    <t xml:space="preserve">Охрана общего имущества </t>
  </si>
  <si>
    <t>Услуги юриста по работе с должниками</t>
  </si>
  <si>
    <t>Установка  системы видионаблюдения с целью охраны общего имущества</t>
  </si>
  <si>
    <t xml:space="preserve">Обслуживание  системы видионаблюдения </t>
  </si>
  <si>
    <t xml:space="preserve">Обслуживание кассового аппарата </t>
  </si>
  <si>
    <t>Административные расходы всего:</t>
  </si>
  <si>
    <t xml:space="preserve">4.Сантехнические работы и материалы </t>
  </si>
  <si>
    <t xml:space="preserve">Сантехнические работы и материалы. Оплата работы привлеченных специалистов или фирм. </t>
  </si>
  <si>
    <t>Гидравлические испытания системы теплоснабжения.</t>
  </si>
  <si>
    <t>Обучение и сдача экзаменов перед отопительным сезоном в тепловой инспекции</t>
  </si>
  <si>
    <t>Сантехнические работы и материалы всего:</t>
  </si>
  <si>
    <t xml:space="preserve">5.Содержание и ремонт МОП </t>
  </si>
  <si>
    <t>Услуги и материалы по обслуживанию дома. Заработная плата по договорам "Мелкий ремонт. Оплата работы альпиниста дважды". Замена доводчиков</t>
  </si>
  <si>
    <t xml:space="preserve">Моющие средства </t>
  </si>
  <si>
    <t xml:space="preserve">Обслуживание домофонов </t>
  </si>
  <si>
    <t xml:space="preserve">Электроэнергия МОП </t>
  </si>
  <si>
    <t xml:space="preserve">Перепрограммирование счетчиков на двухтарифный режим </t>
  </si>
  <si>
    <t>Установка светильников с встроенным датчиком движения</t>
  </si>
  <si>
    <t xml:space="preserve">Электроустановочные изделия и лампы. </t>
  </si>
  <si>
    <t xml:space="preserve"> </t>
  </si>
  <si>
    <t>Содержание и ремонт МОП всего:</t>
  </si>
  <si>
    <t>6.Благоустройство территории. Озеленение.</t>
  </si>
  <si>
    <t xml:space="preserve">Материалы и услуги по благоустройству территории. В том, числе  заработная плата по договорам. </t>
  </si>
  <si>
    <t>Поддержание в нормальном состоянии клумб.</t>
  </si>
  <si>
    <t>Песок в песочницу на детской площадке (40 мешков)</t>
  </si>
  <si>
    <t>Вывоз и уборка снега.</t>
  </si>
  <si>
    <t>Благоустройство территории. Озеленение.  Всего:</t>
  </si>
  <si>
    <t xml:space="preserve">7. Работы по гаражам расположенным в подвале дома </t>
  </si>
  <si>
    <t>Заработная плата: Бухгалтер 805 руб.  в квартал, электрик 805 руб. в квартал, дворник летом еженедельная уборка 2070 руб. месяц, Дворник зимой  5750 руб. мес.</t>
  </si>
  <si>
    <t xml:space="preserve"> Вывоз снега. </t>
  </si>
  <si>
    <t>Всего расходов по гаражам:</t>
  </si>
  <si>
    <t xml:space="preserve">6.Разные расходы </t>
  </si>
  <si>
    <t>Налог по УСН</t>
  </si>
  <si>
    <t xml:space="preserve">Непредвиденные расходы </t>
  </si>
  <si>
    <t>Всего по разделу</t>
  </si>
  <si>
    <t>ВСЕГО РАСХОДОВ:</t>
  </si>
  <si>
    <t xml:space="preserve">Ремонтный фонд </t>
  </si>
  <si>
    <t xml:space="preserve">Остаток средств собранных на текущий ремонт в 2012 году (Перерасход) </t>
  </si>
  <si>
    <t>План поступлений на  ремонт  в   2013 году.(16235,4+1988)*1*12</t>
  </si>
  <si>
    <t>Поступление на ремонт от собственников гаражей за июнь- декабрь  2013 года=1070,5 м кв. *7 мес. 1 руб.</t>
  </si>
  <si>
    <t>Всего поступлений в ремонтный фонд с остатком</t>
  </si>
  <si>
    <t>Мероприятия проведение которых планируется за счет средств собранных на текущий ремонт .</t>
  </si>
  <si>
    <t xml:space="preserve"> Выборочный Ремонт  кровли  1, 3 и 4 подъезд.</t>
  </si>
  <si>
    <t>Прочистка канализации</t>
  </si>
  <si>
    <t>Пробный ремонт крыльца. Укладка резиновой и тротуарной плитки на крыльцо одного из подъездов с целью замены резиновых ковриков.</t>
  </si>
  <si>
    <t>Всего расходов  на текущий ремонт</t>
  </si>
  <si>
    <r>
      <t>1.</t>
    </r>
    <r>
      <rPr>
        <b/>
        <u val="single"/>
        <sz val="11"/>
        <rFont val="Arial"/>
        <family val="2"/>
      </rPr>
      <t xml:space="preserve"> Вознаграждение председателю  </t>
    </r>
  </si>
  <si>
    <r>
      <t xml:space="preserve">2. </t>
    </r>
    <r>
      <rPr>
        <b/>
        <u val="single"/>
        <sz val="10"/>
        <rFont val="Arial"/>
        <family val="2"/>
      </rPr>
      <t>Заработная плата  и социальные платежи</t>
    </r>
  </si>
  <si>
    <r>
      <t>3.</t>
    </r>
    <r>
      <rPr>
        <b/>
        <u val="single"/>
        <sz val="10"/>
        <rFont val="Arial"/>
        <family val="2"/>
      </rPr>
      <t xml:space="preserve"> Расходы по управлению многоквартирным домом</t>
    </r>
  </si>
  <si>
    <r>
      <t xml:space="preserve">Превышение расходов 2013 г. над  остатком  и доходами  2013 над расходами   2013 г.  </t>
    </r>
    <r>
      <rPr>
        <b/>
        <sz val="10"/>
        <rFont val="Arial"/>
        <family val="2"/>
      </rPr>
      <t xml:space="preserve">Перерасход </t>
    </r>
  </si>
  <si>
    <r>
      <t xml:space="preserve">Превышение остатка и доходов 2013 г. над   расходами  2013 г  </t>
    </r>
    <r>
      <rPr>
        <b/>
        <sz val="10"/>
        <rFont val="Arial"/>
        <family val="2"/>
      </rPr>
      <t xml:space="preserve">Остаток средств на 1.01.2014 г. </t>
    </r>
  </si>
  <si>
    <t xml:space="preserve">Смета доходов и расходов </t>
  </si>
  <si>
    <t>Утвержден</t>
  </si>
  <si>
    <t xml:space="preserve">решением общего собрания ТСЖ </t>
  </si>
  <si>
    <t>от 31 мая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</si>
</sst>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19" applyAlignment="1">
      <alignment vertical="top"/>
      <protection/>
    </xf>
    <xf numFmtId="0" fontId="2" fillId="0" borderId="0" xfId="19" applyFont="1" applyAlignment="1">
      <alignment horizontal="right" vertical="top" wrapText="1"/>
      <protection/>
    </xf>
    <xf numFmtId="0" fontId="0" fillId="0" borderId="0" xfId="0" applyAlignment="1">
      <alignment horizontal="right" vertical="top"/>
    </xf>
    <xf numFmtId="0" fontId="2" fillId="0" borderId="0" xfId="19" applyFont="1" applyAlignment="1">
      <alignment vertical="top"/>
      <protection/>
    </xf>
    <xf numFmtId="0" fontId="4" fillId="0" borderId="0" xfId="19" applyFont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4" fillId="0" borderId="1" xfId="19" applyFont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top" wrapText="1"/>
      <protection/>
    </xf>
    <xf numFmtId="0" fontId="11" fillId="0" borderId="2" xfId="19" applyFont="1" applyBorder="1" applyAlignment="1">
      <alignment horizontal="center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top" wrapText="1"/>
      <protection/>
    </xf>
    <xf numFmtId="0" fontId="11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horizontal="left" vertical="top" wrapText="1"/>
      <protection/>
    </xf>
    <xf numFmtId="0" fontId="2" fillId="0" borderId="0" xfId="19" applyFont="1" applyBorder="1" applyAlignment="1">
      <alignment horizontal="center" vertical="top" wrapText="1"/>
      <protection/>
    </xf>
    <xf numFmtId="0" fontId="5" fillId="0" borderId="0" xfId="19" applyFont="1" applyAlignment="1">
      <alignment vertical="top" wrapText="1"/>
      <protection/>
    </xf>
    <xf numFmtId="0" fontId="2" fillId="0" borderId="0" xfId="19" applyFont="1" applyAlignment="1">
      <alignment vertical="top" wrapText="1"/>
      <protection/>
    </xf>
    <xf numFmtId="0" fontId="2" fillId="0" borderId="0" xfId="19" applyFont="1" applyAlignment="1">
      <alignment vertical="top" wrapText="1"/>
      <protection/>
    </xf>
    <xf numFmtId="0" fontId="2" fillId="0" borderId="0" xfId="19" applyFont="1" applyAlignment="1">
      <alignment vertical="top"/>
      <protection/>
    </xf>
    <xf numFmtId="0" fontId="2" fillId="0" borderId="2" xfId="19" applyFont="1" applyBorder="1" applyAlignment="1">
      <alignment vertical="top" wrapText="1"/>
      <protection/>
    </xf>
    <xf numFmtId="0" fontId="5" fillId="0" borderId="2" xfId="19" applyFont="1" applyBorder="1" applyAlignment="1">
      <alignment vertical="top" wrapText="1"/>
      <protection/>
    </xf>
    <xf numFmtId="0" fontId="2" fillId="0" borderId="0" xfId="19" applyFont="1" applyBorder="1" applyAlignment="1">
      <alignment vertical="top" wrapText="1"/>
      <protection/>
    </xf>
    <xf numFmtId="0" fontId="5" fillId="0" borderId="0" xfId="19" applyFont="1" applyBorder="1" applyAlignment="1">
      <alignment vertical="top" wrapText="1"/>
      <protection/>
    </xf>
    <xf numFmtId="0" fontId="5" fillId="0" borderId="0" xfId="19" applyFont="1" applyBorder="1" applyAlignment="1">
      <alignment vertical="top" wrapText="1"/>
      <protection/>
    </xf>
    <xf numFmtId="0" fontId="12" fillId="0" borderId="2" xfId="19" applyFont="1" applyBorder="1" applyAlignment="1">
      <alignment horizontal="center" vertical="top" wrapText="1"/>
      <protection/>
    </xf>
    <xf numFmtId="0" fontId="13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horizontal="left" vertical="top" wrapText="1"/>
      <protection/>
    </xf>
    <xf numFmtId="0" fontId="2" fillId="0" borderId="2" xfId="19" applyFont="1" applyBorder="1" applyAlignment="1">
      <alignment horizontal="center" vertical="top" wrapText="1"/>
      <protection/>
    </xf>
    <xf numFmtId="0" fontId="2" fillId="0" borderId="2" xfId="19" applyFont="1" applyBorder="1" applyAlignment="1">
      <alignment horizontal="left" vertical="top" wrapText="1"/>
      <protection/>
    </xf>
    <xf numFmtId="0" fontId="2" fillId="0" borderId="0" xfId="19" applyAlignment="1">
      <alignment vertical="top" wrapText="1"/>
      <protection/>
    </xf>
    <xf numFmtId="0" fontId="2" fillId="0" borderId="0" xfId="19" applyFont="1" applyAlignment="1">
      <alignment vertical="top" wrapText="1"/>
      <protection/>
    </xf>
    <xf numFmtId="0" fontId="2" fillId="0" borderId="2" xfId="19" applyFont="1" applyBorder="1" applyAlignment="1">
      <alignment vertical="top"/>
      <protection/>
    </xf>
    <xf numFmtId="0" fontId="2" fillId="0" borderId="0" xfId="19" applyFont="1" applyAlignment="1">
      <alignment vertical="top"/>
      <protection/>
    </xf>
    <xf numFmtId="0" fontId="2" fillId="0" borderId="0" xfId="19" applyFont="1" applyBorder="1" applyAlignment="1">
      <alignment vertical="top" wrapText="1"/>
      <protection/>
    </xf>
    <xf numFmtId="0" fontId="5" fillId="0" borderId="0" xfId="19" applyFont="1" applyBorder="1" applyAlignment="1">
      <alignment vertical="top"/>
      <protection/>
    </xf>
    <xf numFmtId="0" fontId="15" fillId="0" borderId="0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vertical="top"/>
      <protection/>
    </xf>
    <xf numFmtId="0" fontId="2" fillId="0" borderId="2" xfId="19" applyFont="1" applyBorder="1" applyAlignment="1">
      <alignment vertical="top" wrapText="1"/>
      <protection/>
    </xf>
    <xf numFmtId="0" fontId="5" fillId="0" borderId="2" xfId="19" applyFont="1" applyBorder="1" applyAlignment="1">
      <alignment vertical="top"/>
      <protection/>
    </xf>
    <xf numFmtId="0" fontId="5" fillId="0" borderId="2" xfId="19" applyFont="1" applyBorder="1" applyAlignment="1">
      <alignment horizontal="center" vertical="top" wrapText="1"/>
      <protection/>
    </xf>
    <xf numFmtId="0" fontId="2" fillId="0" borderId="0" xfId="19" applyFont="1" applyBorder="1" applyAlignment="1">
      <alignment vertical="top"/>
      <protection/>
    </xf>
    <xf numFmtId="0" fontId="5" fillId="0" borderId="0" xfId="19" applyFont="1" applyAlignment="1">
      <alignment horizontal="center" vertical="top"/>
      <protection/>
    </xf>
    <xf numFmtId="0" fontId="5" fillId="0" borderId="0" xfId="19" applyFont="1" applyAlignment="1">
      <alignment vertical="top"/>
      <protection/>
    </xf>
    <xf numFmtId="0" fontId="2" fillId="0" borderId="0" xfId="19" applyFont="1" applyAlignment="1">
      <alignment horizontal="left" vertical="top" wrapText="1"/>
      <protection/>
    </xf>
    <xf numFmtId="0" fontId="5" fillId="0" borderId="0" xfId="19" applyFont="1" applyAlignment="1">
      <alignment horizontal="left" vertical="top"/>
      <protection/>
    </xf>
    <xf numFmtId="0" fontId="4" fillId="0" borderId="0" xfId="19" applyFont="1" applyAlignment="1">
      <alignment horizontal="center" vertical="top"/>
      <protection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2" xfId="19" applyFont="1" applyBorder="1" applyAlignment="1">
      <alignment vertical="top" wrapText="1"/>
      <protection/>
    </xf>
    <xf numFmtId="0" fontId="5" fillId="0" borderId="2" xfId="19" applyFont="1" applyBorder="1" applyAlignment="1">
      <alignment vertical="top"/>
      <protection/>
    </xf>
    <xf numFmtId="0" fontId="2" fillId="0" borderId="0" xfId="19" applyFont="1" applyAlignment="1">
      <alignment horizontal="left" vertical="top"/>
      <protection/>
    </xf>
    <xf numFmtId="0" fontId="5" fillId="0" borderId="0" xfId="19" applyFont="1" applyAlignment="1">
      <alignment vertical="top"/>
      <protection/>
    </xf>
    <xf numFmtId="0" fontId="5" fillId="0" borderId="2" xfId="19" applyFont="1" applyBorder="1" applyAlignment="1">
      <alignment horizontal="center" vertical="top" wrapText="1"/>
      <protection/>
    </xf>
    <xf numFmtId="0" fontId="0" fillId="0" borderId="2" xfId="0" applyBorder="1" applyAlignment="1">
      <alignment horizontal="center" vertical="top" wrapText="1"/>
    </xf>
    <xf numFmtId="0" fontId="15" fillId="0" borderId="0" xfId="19" applyFont="1" applyAlignment="1">
      <alignment horizontal="center" vertical="top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4" fillId="0" borderId="0" xfId="19" applyFont="1" applyAlignment="1">
      <alignment horizontal="center" vertical="top"/>
      <protection/>
    </xf>
    <xf numFmtId="0" fontId="9" fillId="0" borderId="0" xfId="0" applyFont="1" applyAlignment="1">
      <alignment horizontal="center" vertical="top"/>
    </xf>
    <xf numFmtId="0" fontId="4" fillId="0" borderId="0" xfId="18" applyFont="1" applyAlignment="1">
      <alignment horizontal="center" wrapText="1"/>
      <protection/>
    </xf>
    <xf numFmtId="0" fontId="15" fillId="0" borderId="0" xfId="19" applyFont="1" applyAlignment="1">
      <alignment horizontal="center" vertical="top"/>
      <protection/>
    </xf>
    <xf numFmtId="0" fontId="5" fillId="0" borderId="0" xfId="19" applyFont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5" fillId="0" borderId="0" xfId="19" applyFont="1" applyAlignment="1">
      <alignment horizontal="center" vertical="top" wrapText="1"/>
      <protection/>
    </xf>
    <xf numFmtId="0" fontId="4" fillId="0" borderId="0" xfId="19" applyFont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19" applyFont="1" applyAlignment="1">
      <alignment horizontal="right" vertical="top" wrapText="1"/>
      <protection/>
    </xf>
    <xf numFmtId="0" fontId="6" fillId="0" borderId="0" xfId="0" applyFont="1" applyAlignment="1">
      <alignment horizontal="right" vertical="top"/>
    </xf>
    <xf numFmtId="0" fontId="5" fillId="0" borderId="0" xfId="19" applyFont="1" applyAlignment="1">
      <alignment horizontal="right" vertical="top" wrapText="1"/>
      <protection/>
    </xf>
    <xf numFmtId="0" fontId="8" fillId="0" borderId="0" xfId="0" applyFont="1" applyAlignment="1">
      <alignment horizontal="right" vertical="top"/>
    </xf>
    <xf numFmtId="0" fontId="4" fillId="0" borderId="1" xfId="19" applyFont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/>
    </xf>
  </cellXfs>
  <cellStyles count="10">
    <cellStyle name="Normal" xfId="0"/>
    <cellStyle name="Hyperlink" xfId="15"/>
    <cellStyle name="Currency" xfId="16"/>
    <cellStyle name="Currency [0]" xfId="17"/>
    <cellStyle name="Обычный_ПлаН 1.03.07." xfId="18"/>
    <cellStyle name="Обычный_СВОД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tabSelected="1" workbookViewId="0" topLeftCell="A78">
      <selection activeCell="B105" sqref="B105"/>
    </sheetView>
  </sheetViews>
  <sheetFormatPr defaultColWidth="9.00390625" defaultRowHeight="12.75"/>
  <cols>
    <col min="1" max="1" width="5.00390625" style="1" customWidth="1"/>
    <col min="2" max="2" width="87.125" style="33" customWidth="1"/>
    <col min="3" max="16384" width="9.125" style="1" customWidth="1"/>
  </cols>
  <sheetData>
    <row r="1" spans="1:3" ht="15.75">
      <c r="A1" s="63" t="s">
        <v>0</v>
      </c>
      <c r="B1" s="63"/>
      <c r="C1" s="63"/>
    </row>
    <row r="2" spans="2:3" ht="12" customHeight="1">
      <c r="B2" s="2"/>
      <c r="C2" s="3"/>
    </row>
    <row r="3" spans="1:3" ht="15.75" customHeight="1">
      <c r="A3" s="4"/>
      <c r="B3" s="68" t="s">
        <v>1</v>
      </c>
      <c r="C3" s="69"/>
    </row>
    <row r="4" spans="1:3" ht="15" customHeight="1">
      <c r="A4" s="4"/>
      <c r="B4" s="68" t="s">
        <v>78</v>
      </c>
      <c r="C4" s="76"/>
    </row>
    <row r="5" spans="2:3" ht="14.25" customHeight="1">
      <c r="B5" s="70"/>
      <c r="C5" s="71"/>
    </row>
    <row r="6" spans="2:3" ht="12.75">
      <c r="B6" s="72" t="s">
        <v>79</v>
      </c>
      <c r="C6" s="73"/>
    </row>
    <row r="7" spans="2:3" ht="12.75">
      <c r="B7" s="72" t="s">
        <v>80</v>
      </c>
      <c r="C7" s="77"/>
    </row>
    <row r="8" spans="2:3" ht="12.75">
      <c r="B8" s="72" t="s">
        <v>81</v>
      </c>
      <c r="C8" s="77"/>
    </row>
    <row r="9" spans="1:3" ht="9" customHeight="1">
      <c r="A9" s="4"/>
      <c r="B9" s="5"/>
      <c r="C9" s="6"/>
    </row>
    <row r="10" spans="1:3" ht="21" customHeight="1">
      <c r="A10" s="74" t="s">
        <v>2</v>
      </c>
      <c r="B10" s="75"/>
      <c r="C10" s="75"/>
    </row>
    <row r="11" spans="2:3" ht="12" customHeight="1">
      <c r="B11" s="5"/>
      <c r="C11" s="9"/>
    </row>
    <row r="12" spans="1:3" ht="8.25" customHeight="1">
      <c r="A12" s="7"/>
      <c r="B12" s="8"/>
      <c r="C12" s="8"/>
    </row>
    <row r="13" spans="1:3" ht="41.25" customHeight="1">
      <c r="A13" s="10" t="s">
        <v>3</v>
      </c>
      <c r="B13" s="11" t="s">
        <v>4</v>
      </c>
      <c r="C13" s="12" t="s">
        <v>5</v>
      </c>
    </row>
    <row r="14" spans="1:3" ht="8.25" customHeight="1">
      <c r="A14" s="13"/>
      <c r="B14" s="14"/>
      <c r="C14" s="15"/>
    </row>
    <row r="15" spans="1:3" ht="15" customHeight="1">
      <c r="A15" s="13"/>
      <c r="B15" s="14" t="s">
        <v>6</v>
      </c>
      <c r="C15" s="15">
        <v>177547</v>
      </c>
    </row>
    <row r="16" spans="1:3" ht="9.75" customHeight="1">
      <c r="A16" s="15"/>
      <c r="B16" s="16"/>
      <c r="C16" s="17"/>
    </row>
    <row r="17" spans="1:2" ht="15">
      <c r="A17" s="15"/>
      <c r="B17" s="18"/>
    </row>
    <row r="18" spans="1:3" ht="26.25" customHeight="1">
      <c r="A18" s="1">
        <v>1</v>
      </c>
      <c r="B18" s="19" t="s">
        <v>7</v>
      </c>
      <c r="C18" s="4">
        <f>ROUND(16235.4*6.95*12,0)</f>
        <v>1354032</v>
      </c>
    </row>
    <row r="19" spans="1:3" ht="29.25" customHeight="1">
      <c r="A19" s="1">
        <v>2</v>
      </c>
      <c r="B19" s="19" t="s">
        <v>8</v>
      </c>
      <c r="C19" s="1">
        <f>ROUND(1988*6.55*5,0)</f>
        <v>65107</v>
      </c>
    </row>
    <row r="20" spans="2:3" ht="33.75" customHeight="1">
      <c r="B20" s="19" t="s">
        <v>9</v>
      </c>
      <c r="C20" s="1">
        <f>ROUND(1988*6.95*7,0)</f>
        <v>96716</v>
      </c>
    </row>
    <row r="21" spans="1:3" ht="33" customHeight="1">
      <c r="A21" s="1">
        <v>3</v>
      </c>
      <c r="B21" s="19" t="s">
        <v>10</v>
      </c>
      <c r="C21" s="1">
        <f>ROUND(1070.5*6.95*7,0)</f>
        <v>52080</v>
      </c>
    </row>
    <row r="22" spans="1:3" ht="17.25" customHeight="1">
      <c r="A22" s="1">
        <v>4</v>
      </c>
      <c r="B22" s="20" t="s">
        <v>11</v>
      </c>
      <c r="C22" s="21">
        <f>5000*12+50*4*12</f>
        <v>62400</v>
      </c>
    </row>
    <row r="23" spans="2:3" ht="18.75" customHeight="1">
      <c r="B23" s="22" t="s">
        <v>12</v>
      </c>
      <c r="C23" s="23">
        <f>SUM(C17:C22)</f>
        <v>1630335</v>
      </c>
    </row>
    <row r="24" spans="2:3" ht="14.25" customHeight="1">
      <c r="B24" s="24" t="s">
        <v>13</v>
      </c>
      <c r="C24" s="25">
        <f>C15+C23</f>
        <v>1807882</v>
      </c>
    </row>
    <row r="25" spans="2:3" ht="11.25" customHeight="1">
      <c r="B25" s="26"/>
      <c r="C25" s="26"/>
    </row>
    <row r="26" spans="1:3" ht="25.5">
      <c r="A26" s="27" t="s">
        <v>3</v>
      </c>
      <c r="B26" s="11" t="s">
        <v>14</v>
      </c>
      <c r="C26" s="12" t="s">
        <v>5</v>
      </c>
    </row>
    <row r="27" spans="1:3" ht="14.25" customHeight="1">
      <c r="A27" s="15"/>
      <c r="B27" s="15"/>
      <c r="C27" s="15"/>
    </row>
    <row r="28" spans="1:3" ht="14.25" customHeight="1">
      <c r="A28" s="28"/>
      <c r="B28" s="15" t="s">
        <v>73</v>
      </c>
      <c r="C28" s="28"/>
    </row>
    <row r="29" spans="1:3" s="21" customFormat="1" ht="17.25" customHeight="1">
      <c r="A29" s="29">
        <v>1</v>
      </c>
      <c r="B29" s="30" t="s">
        <v>15</v>
      </c>
      <c r="C29" s="29">
        <f>26800*12</f>
        <v>321600</v>
      </c>
    </row>
    <row r="30" spans="1:3" s="21" customFormat="1" ht="21.75" customHeight="1">
      <c r="A30" s="29">
        <v>2</v>
      </c>
      <c r="B30" s="30" t="s">
        <v>16</v>
      </c>
      <c r="C30" s="29">
        <f>ROUND(C29*20.2/100,0)</f>
        <v>64963</v>
      </c>
    </row>
    <row r="31" spans="1:3" s="21" customFormat="1" ht="16.5" customHeight="1">
      <c r="A31" s="31"/>
      <c r="B31" s="32" t="s">
        <v>17</v>
      </c>
      <c r="C31" s="31">
        <f>SUM(C29:C30)</f>
        <v>386563</v>
      </c>
    </row>
    <row r="32" spans="1:3" ht="14.25" customHeight="1">
      <c r="A32" s="15"/>
      <c r="B32" s="15"/>
      <c r="C32" s="15"/>
    </row>
    <row r="33" spans="1:3" ht="15">
      <c r="A33" s="15"/>
      <c r="B33" s="67" t="s">
        <v>74</v>
      </c>
      <c r="C33" s="60"/>
    </row>
    <row r="34" spans="1:4" ht="12.75">
      <c r="A34" s="4">
        <v>1</v>
      </c>
      <c r="B34" s="19" t="s">
        <v>18</v>
      </c>
      <c r="C34" s="1">
        <f>ROUND(53681.94*12,0)</f>
        <v>644183</v>
      </c>
      <c r="D34" s="21"/>
    </row>
    <row r="35" spans="1:4" ht="12.75">
      <c r="A35" s="4">
        <v>3</v>
      </c>
      <c r="B35" s="19" t="s">
        <v>19</v>
      </c>
      <c r="C35" s="1">
        <f>ROUND((C34)/12/29.4*28,0)</f>
        <v>51126</v>
      </c>
      <c r="D35" s="21"/>
    </row>
    <row r="36" spans="1:4" ht="17.25" customHeight="1">
      <c r="A36" s="4">
        <v>4</v>
      </c>
      <c r="B36" s="19" t="s">
        <v>20</v>
      </c>
      <c r="C36" s="1">
        <f>ROUND((C34+C35)*20.2%,0)</f>
        <v>140452</v>
      </c>
      <c r="D36" s="21"/>
    </row>
    <row r="37" spans="2:3" ht="12.75">
      <c r="B37" s="22" t="s">
        <v>21</v>
      </c>
      <c r="C37" s="22">
        <f>SUM(C34:C36)</f>
        <v>835761</v>
      </c>
    </row>
    <row r="39" spans="2:3" ht="12.75">
      <c r="B39" s="65" t="s">
        <v>75</v>
      </c>
      <c r="C39" s="66"/>
    </row>
    <row r="40" spans="1:4" ht="12.75">
      <c r="A40" s="4">
        <v>1</v>
      </c>
      <c r="B40" s="33" t="s">
        <v>22</v>
      </c>
      <c r="C40" s="1">
        <v>12000</v>
      </c>
      <c r="D40" s="21"/>
    </row>
    <row r="41" spans="1:4" ht="26.25" customHeight="1">
      <c r="A41" s="4">
        <v>2</v>
      </c>
      <c r="B41" s="19" t="s">
        <v>23</v>
      </c>
      <c r="C41" s="1">
        <v>13000</v>
      </c>
      <c r="D41" s="21"/>
    </row>
    <row r="42" spans="1:4" ht="12.75" customHeight="1">
      <c r="A42" s="4">
        <v>3</v>
      </c>
      <c r="B42" s="19" t="s">
        <v>24</v>
      </c>
      <c r="C42" s="1">
        <v>0</v>
      </c>
      <c r="D42" s="21"/>
    </row>
    <row r="43" spans="1:4" ht="12.75">
      <c r="A43" s="4">
        <v>4</v>
      </c>
      <c r="B43" s="34" t="s">
        <v>25</v>
      </c>
      <c r="C43" s="1">
        <f>1215*4+180*4</f>
        <v>5580</v>
      </c>
      <c r="D43" s="21"/>
    </row>
    <row r="44" spans="1:4" ht="12.75">
      <c r="A44" s="4">
        <v>5</v>
      </c>
      <c r="B44" s="19" t="s">
        <v>26</v>
      </c>
      <c r="C44" s="1">
        <v>5100</v>
      </c>
      <c r="D44" s="21"/>
    </row>
    <row r="45" spans="1:4" ht="12.75">
      <c r="A45" s="4">
        <v>6</v>
      </c>
      <c r="B45" s="19" t="s">
        <v>27</v>
      </c>
      <c r="C45" s="1">
        <f>5000*12</f>
        <v>60000</v>
      </c>
      <c r="D45" s="21"/>
    </row>
    <row r="46" spans="1:4" ht="12.75">
      <c r="A46" s="4">
        <v>7</v>
      </c>
      <c r="B46" s="19" t="s">
        <v>28</v>
      </c>
      <c r="C46" s="1">
        <v>35000</v>
      </c>
      <c r="D46" s="21"/>
    </row>
    <row r="47" spans="1:4" ht="12.75">
      <c r="A47" s="4">
        <v>8</v>
      </c>
      <c r="B47" s="19" t="s">
        <v>29</v>
      </c>
      <c r="C47" s="1">
        <v>39925</v>
      </c>
      <c r="D47" s="21"/>
    </row>
    <row r="48" spans="1:4" ht="12.75">
      <c r="A48" s="4">
        <v>9</v>
      </c>
      <c r="B48" s="19" t="s">
        <v>30</v>
      </c>
      <c r="C48" s="1">
        <f>4711*8</f>
        <v>37688</v>
      </c>
      <c r="D48" s="21"/>
    </row>
    <row r="49" spans="1:4" ht="12.75">
      <c r="A49" s="4">
        <v>10</v>
      </c>
      <c r="B49" s="34" t="s">
        <v>31</v>
      </c>
      <c r="C49" s="1">
        <v>8500</v>
      </c>
      <c r="D49" s="21"/>
    </row>
    <row r="50" spans="2:3" ht="12.75">
      <c r="B50" s="22" t="s">
        <v>32</v>
      </c>
      <c r="C50" s="35">
        <f>SUM(C40:C49)</f>
        <v>216793</v>
      </c>
    </row>
    <row r="52" spans="2:3" ht="12.75">
      <c r="B52" s="64" t="s">
        <v>33</v>
      </c>
      <c r="C52" s="59"/>
    </row>
    <row r="53" spans="1:4" ht="15.75" customHeight="1">
      <c r="A53" s="4">
        <v>1</v>
      </c>
      <c r="B53" s="19" t="s">
        <v>34</v>
      </c>
      <c r="C53" s="1">
        <v>10000</v>
      </c>
      <c r="D53" s="21"/>
    </row>
    <row r="54" spans="1:4" ht="16.5" customHeight="1">
      <c r="A54" s="4">
        <v>2</v>
      </c>
      <c r="B54" s="34" t="s">
        <v>35</v>
      </c>
      <c r="C54" s="36">
        <v>25000</v>
      </c>
      <c r="D54" s="21"/>
    </row>
    <row r="55" spans="1:4" ht="12" customHeight="1">
      <c r="A55" s="4">
        <v>3</v>
      </c>
      <c r="B55" s="37" t="s">
        <v>36</v>
      </c>
      <c r="C55" s="1">
        <v>3000</v>
      </c>
      <c r="D55" s="21"/>
    </row>
    <row r="56" spans="2:3" ht="16.5" customHeight="1">
      <c r="B56" s="22" t="s">
        <v>37</v>
      </c>
      <c r="C56" s="35">
        <f>SUM(C53:C55)</f>
        <v>38000</v>
      </c>
    </row>
    <row r="57" ht="8.25" customHeight="1"/>
    <row r="58" spans="2:3" ht="12.75" customHeight="1">
      <c r="B58" s="58" t="s">
        <v>38</v>
      </c>
      <c r="C58" s="59"/>
    </row>
    <row r="59" spans="1:4" ht="25.5">
      <c r="A59" s="4">
        <v>1</v>
      </c>
      <c r="B59" s="19" t="s">
        <v>39</v>
      </c>
      <c r="C59" s="1">
        <f>20000+4000</f>
        <v>24000</v>
      </c>
      <c r="D59" s="21"/>
    </row>
    <row r="60" spans="1:4" ht="12.75">
      <c r="A60" s="4">
        <v>2</v>
      </c>
      <c r="B60" s="33" t="s">
        <v>40</v>
      </c>
      <c r="C60" s="1">
        <v>1600</v>
      </c>
      <c r="D60" s="21"/>
    </row>
    <row r="61" spans="1:4" ht="12.75">
      <c r="A61" s="4">
        <v>3</v>
      </c>
      <c r="B61" s="34" t="s">
        <v>41</v>
      </c>
      <c r="C61" s="1">
        <f>3042*12</f>
        <v>36504</v>
      </c>
      <c r="D61" s="21"/>
    </row>
    <row r="62" spans="1:4" ht="12.75">
      <c r="A62" s="4">
        <v>4</v>
      </c>
      <c r="B62" s="34" t="s">
        <v>42</v>
      </c>
      <c r="C62" s="1">
        <v>82000</v>
      </c>
      <c r="D62" s="21"/>
    </row>
    <row r="63" spans="1:4" ht="17.25" customHeight="1">
      <c r="A63" s="4">
        <v>5</v>
      </c>
      <c r="B63" s="34" t="s">
        <v>43</v>
      </c>
      <c r="C63" s="1">
        <v>10000</v>
      </c>
      <c r="D63" s="21"/>
    </row>
    <row r="64" spans="1:4" ht="17.25" customHeight="1">
      <c r="A64" s="4">
        <v>6</v>
      </c>
      <c r="B64" s="34" t="s">
        <v>44</v>
      </c>
      <c r="C64" s="1">
        <v>10000</v>
      </c>
      <c r="D64" s="21"/>
    </row>
    <row r="65" spans="1:4" ht="12.75">
      <c r="A65" s="4">
        <v>7</v>
      </c>
      <c r="B65" s="19" t="s">
        <v>45</v>
      </c>
      <c r="C65" s="1">
        <v>5000</v>
      </c>
      <c r="D65" s="21"/>
    </row>
    <row r="66" spans="1:3" ht="12.75">
      <c r="A66" s="4" t="s">
        <v>46</v>
      </c>
      <c r="B66" s="22" t="s">
        <v>47</v>
      </c>
      <c r="C66" s="35">
        <f>SUM(C59:C65)</f>
        <v>169104</v>
      </c>
    </row>
    <row r="67" spans="2:3" ht="12.75">
      <c r="B67" s="26"/>
      <c r="C67" s="38"/>
    </row>
    <row r="68" spans="2:3" ht="12.75">
      <c r="B68" s="58" t="s">
        <v>48</v>
      </c>
      <c r="C68" s="60"/>
    </row>
    <row r="69" spans="1:4" ht="19.5" customHeight="1">
      <c r="A69" s="4">
        <v>1</v>
      </c>
      <c r="B69" s="19" t="s">
        <v>49</v>
      </c>
      <c r="C69" s="4">
        <v>5000</v>
      </c>
      <c r="D69" s="21"/>
    </row>
    <row r="70" spans="1:4" ht="12.75">
      <c r="A70" s="4">
        <v>2</v>
      </c>
      <c r="B70" s="19" t="s">
        <v>50</v>
      </c>
      <c r="C70" s="4">
        <v>3000</v>
      </c>
      <c r="D70" s="21"/>
    </row>
    <row r="71" spans="1:4" ht="12.75">
      <c r="A71" s="4">
        <v>3</v>
      </c>
      <c r="B71" s="19" t="s">
        <v>51</v>
      </c>
      <c r="C71" s="4">
        <v>2800</v>
      </c>
      <c r="D71" s="21"/>
    </row>
    <row r="72" spans="1:4" ht="12.75">
      <c r="A72" s="4">
        <v>4</v>
      </c>
      <c r="B72" s="34" t="s">
        <v>52</v>
      </c>
      <c r="C72" s="1">
        <v>43800</v>
      </c>
      <c r="D72" s="21"/>
    </row>
    <row r="73" spans="1:3" ht="12.75">
      <c r="A73" s="4"/>
      <c r="B73" s="22" t="s">
        <v>53</v>
      </c>
      <c r="C73" s="35">
        <f>SUM(C69:C72)</f>
        <v>54600</v>
      </c>
    </row>
    <row r="74" spans="2:3" ht="9" customHeight="1">
      <c r="B74" s="26"/>
      <c r="C74" s="38"/>
    </row>
    <row r="75" spans="2:3" ht="16.5" customHeight="1">
      <c r="B75" s="39" t="s">
        <v>54</v>
      </c>
      <c r="C75" s="38"/>
    </row>
    <row r="76" spans="1:4" ht="29.25" customHeight="1">
      <c r="A76" s="1">
        <v>1</v>
      </c>
      <c r="B76" s="37" t="s">
        <v>55</v>
      </c>
      <c r="C76" s="40">
        <f>(805+805)*3+2070*5+5750*3</f>
        <v>32430</v>
      </c>
      <c r="D76" s="21"/>
    </row>
    <row r="77" spans="1:4" ht="17.25" customHeight="1">
      <c r="A77" s="1">
        <v>2</v>
      </c>
      <c r="B77" s="19" t="s">
        <v>20</v>
      </c>
      <c r="C77" s="40">
        <f>C76*20.2%</f>
        <v>6550.86</v>
      </c>
      <c r="D77" s="21"/>
    </row>
    <row r="78" spans="1:4" ht="16.5" customHeight="1">
      <c r="A78" s="1">
        <v>3</v>
      </c>
      <c r="B78" s="37" t="s">
        <v>56</v>
      </c>
      <c r="C78" s="40">
        <v>21000</v>
      </c>
      <c r="D78" s="21"/>
    </row>
    <row r="79" spans="2:4" ht="16.5" customHeight="1">
      <c r="B79" s="41" t="s">
        <v>57</v>
      </c>
      <c r="C79" s="42">
        <f>SUM(C76:C78)</f>
        <v>59980.86</v>
      </c>
      <c r="D79" s="38"/>
    </row>
    <row r="80" spans="2:3" ht="18" customHeight="1">
      <c r="B80" s="26"/>
      <c r="C80" s="38"/>
    </row>
    <row r="81" spans="2:3" ht="12.75">
      <c r="B81" s="56" t="s">
        <v>58</v>
      </c>
      <c r="C81" s="57"/>
    </row>
    <row r="82" spans="1:4" ht="12.75">
      <c r="A82" s="1">
        <v>1</v>
      </c>
      <c r="B82" s="44" t="s">
        <v>59</v>
      </c>
      <c r="C82" s="44">
        <v>73000</v>
      </c>
      <c r="D82" s="21"/>
    </row>
    <row r="83" spans="1:4" ht="12.75">
      <c r="A83" s="1">
        <v>3</v>
      </c>
      <c r="B83" s="44" t="s">
        <v>60</v>
      </c>
      <c r="C83" s="44"/>
      <c r="D83" s="21"/>
    </row>
    <row r="84" spans="2:3" ht="12.75">
      <c r="B84" s="22" t="s">
        <v>61</v>
      </c>
      <c r="C84" s="42">
        <f>SUM(C82:C83)</f>
        <v>73000</v>
      </c>
    </row>
    <row r="85" ht="8.25" customHeight="1"/>
    <row r="86" spans="2:3" ht="15" customHeight="1">
      <c r="B86" s="45" t="s">
        <v>62</v>
      </c>
      <c r="C86" s="46">
        <f>C31+C37+C50+C56+C66+C73+C79+C84</f>
        <v>1833801.86</v>
      </c>
    </row>
    <row r="87" spans="2:3" ht="30" customHeight="1">
      <c r="B87" s="47" t="s">
        <v>76</v>
      </c>
      <c r="C87" s="21">
        <f>C86-C24</f>
        <v>25919.860000000102</v>
      </c>
    </row>
    <row r="88" ht="15" customHeight="1">
      <c r="B88" s="48"/>
    </row>
    <row r="89" spans="1:3" ht="15" customHeight="1">
      <c r="A89" s="61" t="s">
        <v>63</v>
      </c>
      <c r="B89" s="62"/>
      <c r="C89" s="62"/>
    </row>
    <row r="90" spans="1:3" ht="15" customHeight="1">
      <c r="A90" s="49"/>
      <c r="B90" s="20" t="s">
        <v>64</v>
      </c>
      <c r="C90" s="50">
        <v>-111268</v>
      </c>
    </row>
    <row r="91" spans="1:3" ht="14.25" customHeight="1">
      <c r="A91" s="49"/>
      <c r="B91" s="23" t="s">
        <v>65</v>
      </c>
      <c r="C91" s="46">
        <f>ROUND((16235.4+1988)*1*12,0)</f>
        <v>218681</v>
      </c>
    </row>
    <row r="92" spans="1:3" ht="28.5" customHeight="1">
      <c r="A92" s="49"/>
      <c r="B92" s="25" t="s">
        <v>66</v>
      </c>
      <c r="C92" s="46">
        <f>1070.5*7*1</f>
        <v>7493.5</v>
      </c>
    </row>
    <row r="93" spans="2:3" ht="15" customHeight="1">
      <c r="B93" s="25" t="s">
        <v>67</v>
      </c>
      <c r="C93" s="46">
        <f>SUM(C90:C92)</f>
        <v>114906.5</v>
      </c>
    </row>
    <row r="95" spans="2:3" ht="27.75" customHeight="1">
      <c r="B95" s="43" t="s">
        <v>68</v>
      </c>
      <c r="C95" s="31" t="s">
        <v>5</v>
      </c>
    </row>
    <row r="96" spans="2:3" ht="14.25" customHeight="1">
      <c r="B96" s="19" t="s">
        <v>69</v>
      </c>
      <c r="C96" s="51">
        <v>70000</v>
      </c>
    </row>
    <row r="97" spans="2:3" ht="14.25" customHeight="1">
      <c r="B97" s="19" t="s">
        <v>70</v>
      </c>
      <c r="C97" s="51">
        <v>15000</v>
      </c>
    </row>
    <row r="98" spans="2:3" ht="30.75" customHeight="1">
      <c r="B98" s="19" t="s">
        <v>71</v>
      </c>
      <c r="C98" s="51">
        <v>20000</v>
      </c>
    </row>
    <row r="99" spans="2:3" ht="12.75">
      <c r="B99" s="52" t="s">
        <v>72</v>
      </c>
      <c r="C99" s="53">
        <f>SUM(C96:C98)</f>
        <v>105000</v>
      </c>
    </row>
    <row r="100" spans="2:3" ht="12.75">
      <c r="B100" s="54" t="s">
        <v>77</v>
      </c>
      <c r="C100" s="1">
        <f>C93-C99</f>
        <v>9906.5</v>
      </c>
    </row>
    <row r="101" spans="2:3" ht="12.75">
      <c r="B101" s="18"/>
      <c r="C101" s="55"/>
    </row>
  </sheetData>
  <mergeCells count="15">
    <mergeCell ref="B4:C4"/>
    <mergeCell ref="B8:C8"/>
    <mergeCell ref="B7:C7"/>
    <mergeCell ref="A1:C1"/>
    <mergeCell ref="B52:C52"/>
    <mergeCell ref="B39:C39"/>
    <mergeCell ref="B33:C33"/>
    <mergeCell ref="B3:C3"/>
    <mergeCell ref="B5:C5"/>
    <mergeCell ref="B6:C6"/>
    <mergeCell ref="A10:C10"/>
    <mergeCell ref="B81:C81"/>
    <mergeCell ref="B58:C58"/>
    <mergeCell ref="B68:C68"/>
    <mergeCell ref="A89:C8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2013-12-18T06:32:20Z</dcterms:created>
  <dcterms:modified xsi:type="dcterms:W3CDTF">2013-12-18T06:44:25Z</dcterms:modified>
  <cp:category/>
  <cp:version/>
  <cp:contentType/>
  <cp:contentStatus/>
</cp:coreProperties>
</file>