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45" windowHeight="6090" tabRatio="778" firstSheet="58" activeTab="68"/>
  </bookViews>
  <sheets>
    <sheet name="Ирк.6" sheetId="1" r:id="rId1"/>
    <sheet name="Ирк.11" sheetId="2" r:id="rId2"/>
    <sheet name="Ирк.15" sheetId="3" r:id="rId3"/>
    <sheet name="79 Гв.3" sheetId="4" r:id="rId4"/>
    <sheet name="79Гв.5" sheetId="5" r:id="rId5"/>
    <sheet name="Бол.21" sheetId="6" r:id="rId6"/>
    <sheet name="Бол.41" sheetId="7" r:id="rId7"/>
    <sheet name="Д.Кл.66" sheetId="8" r:id="rId8"/>
    <sheet name="Жел.3" sheetId="9" r:id="rId9"/>
    <sheet name="Ж.7" sheetId="10" r:id="rId10"/>
    <sheet name="Ж.7а" sheetId="11" r:id="rId11"/>
    <sheet name="Ж.9" sheetId="12" r:id="rId12"/>
    <sheet name="Ж.11" sheetId="13" r:id="rId13"/>
    <sheet name="Мар.8а" sheetId="14" r:id="rId14"/>
    <sheet name="Мар.10" sheetId="15" r:id="rId15"/>
    <sheet name="Як.2" sheetId="16" r:id="rId16"/>
    <sheet name="Як.21" sheetId="17" r:id="rId17"/>
    <sheet name="Я.6" sheetId="18" r:id="rId18"/>
    <sheet name="Тр.2" sheetId="19" r:id="rId19"/>
    <sheet name="Тр.4" sheetId="20" r:id="rId20"/>
    <sheet name="Пар.2" sheetId="21" r:id="rId21"/>
    <sheet name="Пар.3" sheetId="22" r:id="rId22"/>
    <sheet name="Пар.3а" sheetId="23" r:id="rId23"/>
    <sheet name="Пар.4" sheetId="24" r:id="rId24"/>
    <sheet name="Пар.41" sheetId="25" r:id="rId25"/>
    <sheet name="Парт.6" sheetId="26" r:id="rId26"/>
    <sheet name="Пар.6" sheetId="27" r:id="rId27"/>
    <sheet name="проезд.7" sheetId="28" r:id="rId28"/>
    <sheet name="Пуш.5" sheetId="29" r:id="rId29"/>
    <sheet name="Пуш.7а" sheetId="30" r:id="rId30"/>
    <sheet name="Пуш.8а" sheetId="31" r:id="rId31"/>
    <sheet name="Пуш.9" sheetId="32" r:id="rId32"/>
    <sheet name="Пуш.10а" sheetId="33" r:id="rId33"/>
    <sheet name="Пуш.13" sheetId="34" r:id="rId34"/>
    <sheet name="Пуш.151" sheetId="35" r:id="rId35"/>
    <sheet name="Пуш.15а" sheetId="36" r:id="rId36"/>
    <sheet name="Пуш.22" sheetId="37" r:id="rId37"/>
    <sheet name="Пуш.25а" sheetId="38" r:id="rId38"/>
    <sheet name="Пуш.25б" sheetId="39" r:id="rId39"/>
    <sheet name="Пуш.25в" sheetId="40" r:id="rId40"/>
    <sheet name="Пуш.27" sheetId="41" r:id="rId41"/>
    <sheet name="Пуш.27а" sheetId="42" r:id="rId42"/>
    <sheet name="Пуш.27б" sheetId="43" r:id="rId43"/>
    <sheet name="Пуш.27г" sheetId="44" r:id="rId44"/>
    <sheet name="Пуш.27д" sheetId="45" r:id="rId45"/>
    <sheet name="Пуш.27е" sheetId="46" r:id="rId46"/>
    <sheet name="Пуш.27ж" sheetId="47" r:id="rId47"/>
    <sheet name="Пуш.27з" sheetId="48" r:id="rId48"/>
    <sheet name="Пуш.33" sheetId="49" r:id="rId49"/>
    <sheet name="Пуш.35" sheetId="50" r:id="rId50"/>
    <sheet name="Пуш.37" sheetId="51" r:id="rId51"/>
    <sheet name="Пуш.48а" sheetId="52" r:id="rId52"/>
    <sheet name="Пуш.52" sheetId="53" r:id="rId53"/>
    <sheet name="Пуш.52а" sheetId="54" r:id="rId54"/>
    <sheet name="Пуш.52б" sheetId="55" r:id="rId55"/>
    <sheet name="Пуш.52в" sheetId="56" r:id="rId56"/>
    <sheet name="Пуш.52г" sheetId="57" r:id="rId57"/>
    <sheet name="Пуш.52д" sheetId="58" r:id="rId58"/>
    <sheet name="Пуш.54" sheetId="59" r:id="rId59"/>
    <sheet name="Пуш.54б" sheetId="60" r:id="rId60"/>
    <sheet name="Пуш.56" sheetId="61" r:id="rId61"/>
    <sheet name="Пуш.561" sheetId="62" r:id="rId62"/>
    <sheet name="Сев.49" sheetId="63" r:id="rId63"/>
    <sheet name="Сев.51" sheetId="64" r:id="rId64"/>
    <sheet name="Сев.57" sheetId="65" r:id="rId65"/>
    <sheet name="Сев.58" sheetId="66" r:id="rId66"/>
    <sheet name="Сев.59" sheetId="67" r:id="rId67"/>
    <sheet name="Ст.Деп.1а" sheetId="68" r:id="rId68"/>
    <sheet name="Кедр.3" sheetId="69" r:id="rId69"/>
  </sheets>
  <definedNames/>
  <calcPr fullCalcOnLoad="1"/>
</workbook>
</file>

<file path=xl/sharedStrings.xml><?xml version="1.0" encoding="utf-8"?>
<sst xmlns="http://schemas.openxmlformats.org/spreadsheetml/2006/main" count="4550" uniqueCount="156">
  <si>
    <t>Старший по дому</t>
  </si>
  <si>
    <t>Согласовано:</t>
  </si>
  <si>
    <t>Остаток на 01.01.2012г.</t>
  </si>
  <si>
    <t>Сумма годовых начислений на тех.обслуживание помещений общего имущества</t>
  </si>
  <si>
    <t>Сумма на выполнение работ</t>
  </si>
  <si>
    <t>Тариф по тех.обслуживанию помещений общего пользования</t>
  </si>
  <si>
    <t>Содержание общего имущества, руб.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</si>
  <si>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</si>
  <si>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</si>
  <si>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</si>
  <si>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</si>
  <si>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</si>
  <si>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1 кв.</t>
  </si>
  <si>
    <t>2 кв.</t>
  </si>
  <si>
    <t>3 кв.</t>
  </si>
  <si>
    <t>4 кв.</t>
  </si>
  <si>
    <t>Всего затрат, руб.</t>
  </si>
  <si>
    <t>1. Тех.обслуживание помещений общего пользования:</t>
  </si>
  <si>
    <t>1.1 Обслуживание конструктивных элементов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</si>
  <si>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</si>
  <si>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</si>
  <si>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</si>
  <si>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_________________________________</t>
  </si>
  <si>
    <t>м2 общей площади</t>
  </si>
  <si>
    <t>шт</t>
  </si>
  <si>
    <t>м2 подвала</t>
  </si>
  <si>
    <t xml:space="preserve">     Директор ООО УК "Гарантия"</t>
  </si>
  <si>
    <t>лиц.сч.</t>
  </si>
  <si>
    <t>Итого:</t>
  </si>
  <si>
    <t>Всего:</t>
  </si>
  <si>
    <t>Переходящий остаток</t>
  </si>
  <si>
    <t xml:space="preserve">                         __________О.Г.Урядов</t>
  </si>
  <si>
    <t>План на 2012 год.</t>
  </si>
  <si>
    <t>кв.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</si>
  <si>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</si>
  <si>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</si>
  <si>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</si>
  <si>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Отчисления на УК:</t>
  </si>
  <si>
    <t>По договору управления (12%)</t>
  </si>
  <si>
    <t>Итого, отчисления на УК</t>
  </si>
  <si>
    <t>1.8 Уборка лифтов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</si>
  <si>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</si>
  <si>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</si>
  <si>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работ по содержанию общего имущества жилого дома по адресу: Иркутский проезд, 6</t>
  </si>
  <si>
    <t>1.11 Оплата старшему по дому</t>
  </si>
  <si>
    <t>работ по содержанию общего имущества жилого дома по адресу: Иркутский проезд, 11</t>
  </si>
  <si>
    <t>работ по содержанию общего имущества жилого дома по адресу: Иркутский проезд, 15</t>
  </si>
  <si>
    <t>работ по содержанию общего имущества жилого дома по адресу: ул.79 Гвардейской Дивизии, 3</t>
  </si>
  <si>
    <t>работ по содержанию общего имущества жилого дома по адресу: ул.79 Гвардейской Дивизии, 5</t>
  </si>
  <si>
    <t>работ по содержанию общего имущества жилого дома по адресу: ул.Больничная, 2/1</t>
  </si>
  <si>
    <t>работ по содержанию общего имущества жилого дома по адресу: ул.Больничная, 4/1</t>
  </si>
  <si>
    <t>работ по содержанию общего имущества жилого дома по адресу: ул.Дальне-Ключевская,66</t>
  </si>
  <si>
    <t>работ по содержанию общего имущества жилого дома по адресу: ул.Железнодорожная, 3</t>
  </si>
  <si>
    <t>работ по содержанию общего имущества жилого дома по адресу: ул.Железнодорожная, 7</t>
  </si>
  <si>
    <t>работ по содержанию общего имущества жилого дома по адресу: ул.Железнодорожная, 7а</t>
  </si>
  <si>
    <t>работ по содержанию общего имущества жилого дома по адресу: ул.Железнодорожная, 9</t>
  </si>
  <si>
    <t>работ по содержанию общего имущества жилого дома по адресу: ул.Железнодорожная, 11</t>
  </si>
  <si>
    <t>работ по содержанию общего имущества жилого дома по адресу: пер.Мариинский, 8а</t>
  </si>
  <si>
    <t>работ по содержанию общего имущества жилого дома по адресу: пер.Мариинский, 10</t>
  </si>
  <si>
    <t>работ по содержанию общего имущества жилого дома по адресу: ул.Яковлева,2</t>
  </si>
  <si>
    <t>работ по содержанию общего имущества жилого дома по адресу: ул.Яковлева,2/1</t>
  </si>
  <si>
    <t>работ по содержанию общего имущества жилого дома по адресу: ул.Якимовича,6</t>
  </si>
  <si>
    <t>работ по содержанию общего имущества жилого дома по адресу: ул.Транспортная,2</t>
  </si>
  <si>
    <t>работ по содержанию общего имущества жилого дома по адресу: ул.Транспортная,4</t>
  </si>
  <si>
    <t>работ по содержанию общего имущества жилого дома по адресу: ул.Партизанская,2</t>
  </si>
  <si>
    <t xml:space="preserve">работ по содержанию общего имущества жилого дома по адресу: ул.Партизанская,3 </t>
  </si>
  <si>
    <t xml:space="preserve">работ по содержанию общего имущества жилого дома по адресу: ул.Партизанская,3а </t>
  </si>
  <si>
    <t>работ по содержанию общего имущества жилого дома по адресу: ул.Партизанская, 4/1</t>
  </si>
  <si>
    <t>работ по содержанию общего имущества жилого дома по адресу: ул.Партизанская,6</t>
  </si>
  <si>
    <t>работ по содержанию общего имущества жилого дома по адресу: ул.Партизанская,4</t>
  </si>
  <si>
    <t>работ по содержанию общего имущества жилого дома по адресу: ул.Проектируемый проезд, 7</t>
  </si>
  <si>
    <t>работ по содержанию общего имущества жилого дома по адресу: пер.Пушкина,5</t>
  </si>
  <si>
    <t>работ по содержанию общего имущества жилого дома по адресу: ул.Пушкина,7а</t>
  </si>
  <si>
    <t>работ по содержанию общего имущества жилого дома по адресу: ул.Пушкина,8а</t>
  </si>
  <si>
    <t>работ по содержанию общего имущества жилого дома по адресу: ул.Пушкина,9</t>
  </si>
  <si>
    <t>работ по содержанию общего имущества жилого дома по адресу: ул.Пушкина,10а</t>
  </si>
  <si>
    <t>работ по содержанию общего имущества жилого дома по адресу: ул.Пушкина,13</t>
  </si>
  <si>
    <t>работ по содержанию общего имущества жилого дома по адресу: ул.Пушкина,15/1</t>
  </si>
  <si>
    <t>работ по содержанию общего имущества жилого дома по адресу: ул.Пушкина,15а</t>
  </si>
  <si>
    <t>работ по содержанию общего имущества жилого дома по адресу: ул.Пушкина,22</t>
  </si>
  <si>
    <t>работ по содержанию общего имущества жилого дома по адресу: ул.Пушкина,25а</t>
  </si>
  <si>
    <t>работ по содержанию общего имущества жилого дома по адресу: ул.Пушкина,25б</t>
  </si>
  <si>
    <t>работ по содержанию общего имущества жилого дома по адресу: ул.Пушкина,25в</t>
  </si>
  <si>
    <t>работ по содержанию общего имущества жилого дома по адресу: ул.Пушкина,27</t>
  </si>
  <si>
    <t>работ по содержанию общего имущества жилого дома по адресу: ул.Пушкина,27а</t>
  </si>
  <si>
    <t>работ по содержанию общего имущества жилого дома по адресу: ул.Пушкина,27б</t>
  </si>
  <si>
    <t>работ по содержанию общего имущества жилого дома по адресу: ул.Пушкина,27г</t>
  </si>
  <si>
    <t>работ по содержанию общего имущества жилого дома по адресу: ул.Пушкина,27д</t>
  </si>
  <si>
    <t>работ по содержанию общего имущества жилого дома по адресу: ул.Пушкина,27е</t>
  </si>
  <si>
    <t>работ по содержанию общего имущества жилого дома по адресу: ул.Пушкина,27ж</t>
  </si>
  <si>
    <t>работ по содержанию общего имущества жилого дома по адресу: ул.Пушкина,27з</t>
  </si>
  <si>
    <t>работ по содержанию общего имущества жилого дома по адресу: ул.Пушкина, 33</t>
  </si>
  <si>
    <t>работ по содержанию общего имущества жилого дома по адресу: ул.Пушкина, 35</t>
  </si>
  <si>
    <t>работ по содержанию общего имущества жилого дома по адресу: ул.Пушкина, 37</t>
  </si>
  <si>
    <t>работ по содержанию общего имущества жилого дома по адресу: ул.Пушкина,48а</t>
  </si>
  <si>
    <t>работ по содержанию общего имущества жилого дома по адресу: ул.Пушкина,52</t>
  </si>
  <si>
    <t>работ по содержанию общего имущества жилого дома по адресу: ул.Пушкина,52а</t>
  </si>
  <si>
    <t>работ по содержанию общего имущества жилого дома по адресу: ул.Пушкина,52б</t>
  </si>
  <si>
    <t>работ по содержанию общего имущества жилого дома по адресу: ул.Пушкина,52в</t>
  </si>
  <si>
    <t>работ по содержанию общего имущества жилого дома по адресу: ул.Пушкина,52г</t>
  </si>
  <si>
    <t>работ по содержанию общего имущества жилого дома по адресу: ул.Пушкина,52д</t>
  </si>
  <si>
    <t>работ по содержанию общего имущества жилого дома по адресу: ул.Пушкина,54</t>
  </si>
  <si>
    <t>работ по содержанию общего имущества жилого дома по адресу: ул.Пушкина,54б</t>
  </si>
  <si>
    <t>работ по содержанию общего имущества жилого дома по адресу: ул.Пушкина,56</t>
  </si>
  <si>
    <t>работ по содержанию общего имущества жилого дома по адресу: ул.Пушкина, 56/1</t>
  </si>
  <si>
    <t>работ по содержанию общего имущества жилого дома по адресу: ул.Северный городок, 49</t>
  </si>
  <si>
    <t>работ по содержанию общего имущества жилого дома по адресу: ул.Северный городок, 51</t>
  </si>
  <si>
    <t>работ по содержанию общего имущества жилого дома по адресу: ул.Северный городок, 57</t>
  </si>
  <si>
    <t>работ по содержанию общего имущества жилого дома по адресу: ул.Северный городок, 58</t>
  </si>
  <si>
    <t>работ по содержанию общего имущества жилого дома по адресу: ул.Северный городок, 59</t>
  </si>
  <si>
    <t>работ по содержанию общего имущества жилого дома по адресу: ул.Старо-Деповская, 1 а</t>
  </si>
  <si>
    <t>1.11 Обслуживание внутридомового газового оборудования</t>
  </si>
  <si>
    <t>Оплата старшему по дому</t>
  </si>
  <si>
    <t xml:space="preserve">     Директор ООО Компания  "Солнечная-Сервис"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</si>
  <si>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</si>
  <si>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</si>
  <si>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Тариф по обслуживанию приборов учета тепловой энергии</t>
  </si>
  <si>
    <t>Тариф по вывозу мусора</t>
  </si>
  <si>
    <t>2. Обслуживание приборов учета тепловой энергии:</t>
  </si>
  <si>
    <t>2.1 Обслуживание приборов учета тепловой энергии</t>
  </si>
  <si>
    <t>3. Вывоз мусора:</t>
  </si>
  <si>
    <t>3.1  Вывоз мусора</t>
  </si>
  <si>
    <t>4. Прочее:</t>
  </si>
  <si>
    <t>4.1 Комиссия за прием платежей (3% от оплаты за все услуги)</t>
  </si>
  <si>
    <t>4.2 Затраты на печать квитанций и обработку платежей</t>
  </si>
  <si>
    <t>Отчисления на УК  12%</t>
  </si>
  <si>
    <t>работ по содержанию общего имущества жилого дома по адресу: пер.Кедровый, 3</t>
  </si>
  <si>
    <t>Отчисления на УК 12%</t>
  </si>
  <si>
    <t>Сумма годовых начислений на  содержание и обслуживание лифтового хозяйства</t>
  </si>
  <si>
    <t>Тариф по содержанию и обслуживанию лифтового хозяйства</t>
  </si>
  <si>
    <t>3.  Обслуживание лифтового хозяйства:</t>
  </si>
  <si>
    <t>3.1 Обслуживание лифтового хозяйства</t>
  </si>
  <si>
    <t>4. Вывоз мусора:</t>
  </si>
  <si>
    <t>4.1  Вывоз мусора</t>
  </si>
  <si>
    <t>5. Прочее:</t>
  </si>
  <si>
    <t>5.1 Комиссия за прием платежей (3% от оплаты за все услуги)</t>
  </si>
  <si>
    <t>5.2 Затраты на печать квитанций и обработку платежей</t>
  </si>
  <si>
    <t>2.  Обслуживание лифтового хозяйства:</t>
  </si>
  <si>
    <t>2.1 Обслуживание лифтового хозяйства</t>
  </si>
  <si>
    <t xml:space="preserve">1.9 Дополнительные работы по благоустройству </t>
  </si>
  <si>
    <t>чел.</t>
  </si>
  <si>
    <t>2. Вывоз мусора:</t>
  </si>
  <si>
    <t>2.1  Вывоз мусора</t>
  </si>
  <si>
    <t>3. Прочее:</t>
  </si>
  <si>
    <t>3.1 Комиссия за прием платежей (3% от оплаты за все услуги)</t>
  </si>
  <si>
    <t>3.2 Затраты на печать квитанций и обработку платежей</t>
  </si>
  <si>
    <t>4.  Обслуживание лифтового хозяйства:</t>
  </si>
  <si>
    <t>4.1 Обслуживание лифтового хозяйства</t>
  </si>
  <si>
    <t>4.2 Обслуживание лифтового хозяйства</t>
  </si>
  <si>
    <t>3.2 Обслуживание лифтового хозяйства</t>
  </si>
  <si>
    <t>Тариф по тех.обслуживанию общего имущества</t>
  </si>
  <si>
    <t>1. Тех.обслуживание общего имущества:</t>
  </si>
  <si>
    <t>Тариф по тех.обслуживанию  общего имущества</t>
  </si>
  <si>
    <t>1. Тех.обслуживание  общего имущества:</t>
  </si>
  <si>
    <t>Сумма годовых начислений на тех.обслуживание общего имущества</t>
  </si>
  <si>
    <t>Сумма годовых начислений на тех.обслуживание  общего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</si>
</sst>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name val="Times New Roman Cyr"/>
      <family val="0"/>
    </font>
    <font>
      <u val="single"/>
      <sz val="9.55"/>
      <color indexed="12"/>
      <name val="Arial Cyr"/>
      <family val="0"/>
    </font>
    <font>
      <u val="single"/>
      <sz val="9.55"/>
      <color indexed="36"/>
      <name val="Arial Cyr"/>
      <family val="0"/>
    </font>
    <font>
      <sz val="8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b/>
      <sz val="9"/>
      <name val="Times New Roman Cyr"/>
      <family val="0"/>
    </font>
    <font>
      <i/>
      <sz val="9"/>
      <name val="Times New Roman Cyr"/>
      <family val="0"/>
    </font>
    <font>
      <b/>
      <i/>
      <sz val="8"/>
      <name val="Arial"/>
      <family val="2"/>
    </font>
    <font>
      <b/>
      <i/>
      <sz val="8"/>
      <name val="Times New Roman Cyr"/>
      <family val="0"/>
    </font>
    <font>
      <b/>
      <sz val="8"/>
      <name val="Arial"/>
      <family val="2"/>
    </font>
    <font>
      <sz val="8"/>
      <name val="Arial"/>
      <family val="2"/>
    </font>
    <font>
      <i/>
      <sz val="9"/>
      <name val="Garamond"/>
      <family val="1"/>
    </font>
    <font>
      <b/>
      <i/>
      <sz val="9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i/>
      <sz val="8"/>
      <name val="Times New Roman Cyr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1" fontId="10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34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5.8984375" style="0" customWidth="1"/>
    <col min="12" max="12" width="6.8984375" style="0" customWidth="1"/>
    <col min="13" max="13" width="5.8984375" style="0" customWidth="1"/>
    <col min="14" max="14" width="6.59765625" style="0" customWidth="1"/>
    <col min="15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43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340886.184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23866.536</v>
      </c>
    </row>
    <row r="13" spans="1:9" ht="15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98618.328</v>
      </c>
    </row>
    <row r="14" spans="1:9" ht="12" customHeight="1">
      <c r="A14" s="58" t="s">
        <v>38</v>
      </c>
      <c r="B14" s="59"/>
      <c r="C14" s="59"/>
      <c r="D14" s="59"/>
      <c r="E14" s="59"/>
      <c r="F14" s="59"/>
      <c r="G14" s="59"/>
      <c r="H14" s="60"/>
      <c r="I14" s="18">
        <f>(I11+I12+I13)*12%</f>
        <v>55604.52576</v>
      </c>
    </row>
    <row r="15" spans="1:9" ht="12" customHeight="1">
      <c r="A15" s="61" t="s">
        <v>39</v>
      </c>
      <c r="B15" s="62"/>
      <c r="C15" s="62"/>
      <c r="D15" s="62"/>
      <c r="E15" s="62"/>
      <c r="F15" s="62"/>
      <c r="G15" s="62"/>
      <c r="H15" s="63"/>
      <c r="I15" s="8">
        <f>I14</f>
        <v>55604.52576</v>
      </c>
    </row>
    <row r="16" spans="1:9" ht="13.5" customHeight="1">
      <c r="A16" s="79" t="s">
        <v>4</v>
      </c>
      <c r="B16" s="80"/>
      <c r="C16" s="80"/>
      <c r="D16" s="80"/>
      <c r="E16" s="80"/>
      <c r="F16" s="80"/>
      <c r="G16" s="80"/>
      <c r="H16" s="81"/>
      <c r="I16" s="14">
        <f>(I11+I12+I13)-I15</f>
        <v>407766.52224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19">
        <v>7.57</v>
      </c>
    </row>
    <row r="18" spans="1:9" ht="19.5" customHeight="1">
      <c r="A18" s="74" t="s">
        <v>116</v>
      </c>
      <c r="B18" s="74"/>
      <c r="C18" s="74"/>
      <c r="D18" s="74"/>
      <c r="E18" s="74"/>
      <c r="F18" s="74"/>
      <c r="G18" s="74"/>
      <c r="H18" s="74"/>
      <c r="I18" s="6">
        <v>0.53</v>
      </c>
    </row>
    <row r="19" spans="1:9" ht="21" customHeight="1">
      <c r="A19" s="74" t="s">
        <v>117</v>
      </c>
      <c r="B19" s="74"/>
      <c r="C19" s="74"/>
      <c r="D19" s="74"/>
      <c r="E19" s="74"/>
      <c r="F19" s="74"/>
      <c r="G19" s="74"/>
      <c r="H19" s="75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1000</v>
      </c>
      <c r="M24" s="6">
        <f aca="true" t="shared" si="1" ref="M24:M30">P24/4</f>
        <v>1000</v>
      </c>
      <c r="N24" s="6">
        <f aca="true" t="shared" si="2" ref="N24:N30">P24/4</f>
        <v>1000</v>
      </c>
      <c r="O24" s="6">
        <f aca="true" t="shared" si="3" ref="O24:O30">P24/4</f>
        <v>1000</v>
      </c>
      <c r="P24" s="8">
        <v>4000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0.52</v>
      </c>
      <c r="K25" s="6">
        <v>3752.6</v>
      </c>
      <c r="L25" s="8">
        <f t="shared" si="0"/>
        <v>5854.0560000000005</v>
      </c>
      <c r="M25" s="8">
        <f t="shared" si="1"/>
        <v>5854.0560000000005</v>
      </c>
      <c r="N25" s="8">
        <f t="shared" si="2"/>
        <v>5854.0560000000005</v>
      </c>
      <c r="O25" s="8">
        <f t="shared" si="3"/>
        <v>5854.0560000000005</v>
      </c>
      <c r="P25" s="8">
        <f>J25*K25*12</f>
        <v>23416.224000000002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0.9</v>
      </c>
      <c r="K26" s="6">
        <v>3752.6</v>
      </c>
      <c r="L26" s="6">
        <f t="shared" si="0"/>
        <v>10132.02</v>
      </c>
      <c r="M26" s="8">
        <f t="shared" si="1"/>
        <v>10132.02</v>
      </c>
      <c r="N26" s="6">
        <f t="shared" si="2"/>
        <v>10132.02</v>
      </c>
      <c r="O26" s="6">
        <f t="shared" si="3"/>
        <v>10132.02</v>
      </c>
      <c r="P26" s="8">
        <f>K26*J26*12</f>
        <v>40528.08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0.38</v>
      </c>
      <c r="K27" s="6">
        <v>3752.6</v>
      </c>
      <c r="L27" s="8">
        <f t="shared" si="0"/>
        <v>4277.964</v>
      </c>
      <c r="M27" s="8">
        <f t="shared" si="1"/>
        <v>4277.964</v>
      </c>
      <c r="N27" s="8">
        <f t="shared" si="2"/>
        <v>4277.964</v>
      </c>
      <c r="O27" s="8">
        <f t="shared" si="3"/>
        <v>4277.964</v>
      </c>
      <c r="P27" s="8">
        <f>K27*J27*12</f>
        <v>17111.856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2000</v>
      </c>
      <c r="M28" s="6">
        <f t="shared" si="1"/>
        <v>2000</v>
      </c>
      <c r="N28" s="6">
        <f t="shared" si="2"/>
        <v>2000</v>
      </c>
      <c r="O28" s="6">
        <f t="shared" si="3"/>
        <v>2000</v>
      </c>
      <c r="P28" s="6">
        <v>8000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0.95</v>
      </c>
      <c r="K29" s="6">
        <v>3752.6</v>
      </c>
      <c r="L29" s="8">
        <f t="shared" si="0"/>
        <v>10694.91</v>
      </c>
      <c r="M29" s="8">
        <f t="shared" si="1"/>
        <v>10694.91</v>
      </c>
      <c r="N29" s="6">
        <f t="shared" si="2"/>
        <v>10694.91</v>
      </c>
      <c r="O29" s="6">
        <f t="shared" si="3"/>
        <v>10694.91</v>
      </c>
      <c r="P29" s="8">
        <f>J29*K29*12</f>
        <v>42779.64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3752.6</v>
      </c>
      <c r="L30" s="8">
        <f t="shared" si="0"/>
        <v>9006.24</v>
      </c>
      <c r="M30" s="8">
        <f t="shared" si="1"/>
        <v>9006.24</v>
      </c>
      <c r="N30" s="8">
        <f t="shared" si="2"/>
        <v>9006.24</v>
      </c>
      <c r="O30" s="8">
        <f t="shared" si="3"/>
        <v>9006.24</v>
      </c>
      <c r="P30" s="8">
        <f>K30*J30*12</f>
        <v>36024.96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3893.75</v>
      </c>
      <c r="M32" s="8">
        <f>P32/4</f>
        <v>3893.75</v>
      </c>
      <c r="N32" s="8">
        <f>P32/4</f>
        <v>3893.75</v>
      </c>
      <c r="O32" s="8">
        <f>P32/4</f>
        <v>3893.75</v>
      </c>
      <c r="P32" s="8">
        <v>15575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422.7</v>
      </c>
      <c r="L33" s="6"/>
      <c r="M33" s="8">
        <f>P33/2</f>
        <v>211.35</v>
      </c>
      <c r="N33" s="6"/>
      <c r="O33" s="8">
        <f>P33/2</f>
        <v>211.35</v>
      </c>
      <c r="P33" s="8">
        <f>K33*J33</f>
        <v>422.7</v>
      </c>
      <c r="R33" s="12"/>
    </row>
    <row r="34" spans="1:18" ht="15">
      <c r="A34" s="48" t="s">
        <v>44</v>
      </c>
      <c r="B34" s="49"/>
      <c r="C34" s="49"/>
      <c r="D34" s="49"/>
      <c r="E34" s="49"/>
      <c r="F34" s="49"/>
      <c r="G34" s="49"/>
      <c r="H34" s="50"/>
      <c r="I34" s="6">
        <v>1.97</v>
      </c>
      <c r="J34" s="6"/>
      <c r="K34" s="6"/>
      <c r="L34" s="8">
        <f>P34/4</f>
        <v>22177.75</v>
      </c>
      <c r="M34" s="6">
        <f>P34/4</f>
        <v>22177.75</v>
      </c>
      <c r="N34" s="6">
        <f>P34/4</f>
        <v>22177.75</v>
      </c>
      <c r="O34" s="6">
        <f>P34/4</f>
        <v>22177.75</v>
      </c>
      <c r="P34" s="8">
        <v>88711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6"/>
      <c r="N35" s="6"/>
      <c r="O35" s="6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3752.6</v>
      </c>
      <c r="L36" s="8">
        <f>P36/4</f>
        <v>5403.744</v>
      </c>
      <c r="M36" s="8">
        <f>P36/4</f>
        <v>5403.744</v>
      </c>
      <c r="N36" s="8">
        <f>P36/4</f>
        <v>5403.744</v>
      </c>
      <c r="O36" s="8">
        <f>P36/4</f>
        <v>5403.744</v>
      </c>
      <c r="P36" s="8">
        <f>K25*J36*12</f>
        <v>21614.976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6"/>
      <c r="N37" s="6"/>
      <c r="O37" s="6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3752.6</v>
      </c>
      <c r="L38" s="8">
        <f>P38/4</f>
        <v>21389.82</v>
      </c>
      <c r="M38" s="6">
        <f>P38/4</f>
        <v>21389.82</v>
      </c>
      <c r="N38" s="6">
        <f>P38/4</f>
        <v>21389.82</v>
      </c>
      <c r="O38" s="6">
        <f>P38/4</f>
        <v>21389.82</v>
      </c>
      <c r="P38" s="8">
        <f>K38*J38*12</f>
        <v>85559.28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5178.5</v>
      </c>
      <c r="M40" s="8">
        <f>P40/4</f>
        <v>5178.5</v>
      </c>
      <c r="N40" s="8">
        <f>P40/4</f>
        <v>5178.5</v>
      </c>
      <c r="O40" s="8">
        <f>P40/4</f>
        <v>5178.5</v>
      </c>
      <c r="P40" s="6">
        <v>20714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70</v>
      </c>
      <c r="L41" s="8">
        <f>J41*K41*3</f>
        <v>827.4000000000001</v>
      </c>
      <c r="M41" s="8">
        <f>L41</f>
        <v>827.4000000000001</v>
      </c>
      <c r="N41" s="8">
        <f>M41</f>
        <v>827.4000000000001</v>
      </c>
      <c r="O41" s="8">
        <f>N41</f>
        <v>827.4000000000001</v>
      </c>
      <c r="P41" s="8">
        <f>J41*K41*12</f>
        <v>3309.6000000000004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101836.15400000001</v>
      </c>
      <c r="M42" s="14">
        <f>SUM(M24:M41)</f>
        <v>102047.50399999999</v>
      </c>
      <c r="N42" s="14">
        <f>SUM(N24:N41)</f>
        <v>101836.15400000001</v>
      </c>
      <c r="O42" s="14">
        <f>SUM(O24:O41)</f>
        <v>102047.50399999999</v>
      </c>
      <c r="P42" s="14">
        <f>SUM(P24:P41)</f>
        <v>407767.316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55604.52576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463371.84176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42:H42"/>
    <mergeCell ref="A45:H45"/>
    <mergeCell ref="A43:H43"/>
    <mergeCell ref="A44:H44"/>
    <mergeCell ref="A40:H40"/>
    <mergeCell ref="A41:H41"/>
    <mergeCell ref="A30:H30"/>
    <mergeCell ref="A32:H32"/>
    <mergeCell ref="A33:H33"/>
    <mergeCell ref="A39:H39"/>
    <mergeCell ref="A34:H34"/>
    <mergeCell ref="A31:H31"/>
    <mergeCell ref="A35:H35"/>
    <mergeCell ref="A36:H36"/>
    <mergeCell ref="A27:H27"/>
    <mergeCell ref="A28:H28"/>
    <mergeCell ref="A29:H29"/>
    <mergeCell ref="A23:H23"/>
    <mergeCell ref="A24:H24"/>
    <mergeCell ref="A25:H25"/>
    <mergeCell ref="A26:H26"/>
    <mergeCell ref="J21:J22"/>
    <mergeCell ref="K21:K22"/>
    <mergeCell ref="L21:O21"/>
    <mergeCell ref="P21:P22"/>
    <mergeCell ref="A16:H16"/>
    <mergeCell ref="A17:H17"/>
    <mergeCell ref="A18:H18"/>
    <mergeCell ref="A19:H19"/>
    <mergeCell ref="L4:P4"/>
    <mergeCell ref="A6:P6"/>
    <mergeCell ref="A7:P7"/>
    <mergeCell ref="K3:P3"/>
    <mergeCell ref="A1:B1"/>
    <mergeCell ref="A3:B3"/>
    <mergeCell ref="A9:H9"/>
    <mergeCell ref="A10:H10"/>
    <mergeCell ref="A37:H37"/>
    <mergeCell ref="A38:H38"/>
    <mergeCell ref="A11:H11"/>
    <mergeCell ref="A14:H14"/>
    <mergeCell ref="A15:H15"/>
    <mergeCell ref="A12:H12"/>
    <mergeCell ref="A13:H13"/>
    <mergeCell ref="A20:I20"/>
    <mergeCell ref="A21:H22"/>
    <mergeCell ref="I21:I22"/>
  </mergeCells>
  <printOptions horizontalCentered="1"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6">
      <selection activeCell="P33" sqref="P33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167964.72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14593.655999999999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60302.088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29143.255679999995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29143.255679999995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213717.20831999998</v>
      </c>
    </row>
    <row r="17" spans="1:9" ht="19.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750</v>
      </c>
      <c r="M24" s="6">
        <f aca="true" t="shared" si="1" ref="M24:M30">P24/4</f>
        <v>750</v>
      </c>
      <c r="N24" s="6">
        <f aca="true" t="shared" si="2" ref="N24:N30">P24/4</f>
        <v>750</v>
      </c>
      <c r="O24" s="6">
        <f aca="true" t="shared" si="3" ref="O24:O30">P24/4</f>
        <v>750</v>
      </c>
      <c r="P24" s="8">
        <v>3000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2294.6</v>
      </c>
      <c r="L25" s="8">
        <f t="shared" si="0"/>
        <v>4130.28</v>
      </c>
      <c r="M25" s="8">
        <f t="shared" si="1"/>
        <v>4130.28</v>
      </c>
      <c r="N25" s="8">
        <f t="shared" si="2"/>
        <v>4130.28</v>
      </c>
      <c r="O25" s="8">
        <f t="shared" si="3"/>
        <v>4130.28</v>
      </c>
      <c r="P25" s="8">
        <f>J25*K25*12</f>
        <v>16521.12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2294.6</v>
      </c>
      <c r="L26" s="8">
        <f t="shared" si="0"/>
        <v>7778.6939999999995</v>
      </c>
      <c r="M26" s="8">
        <f t="shared" si="1"/>
        <v>7778.6939999999995</v>
      </c>
      <c r="N26" s="8">
        <f t="shared" si="2"/>
        <v>7778.6939999999995</v>
      </c>
      <c r="O26" s="8">
        <f t="shared" si="3"/>
        <v>7778.6939999999995</v>
      </c>
      <c r="P26" s="8">
        <f>K26*J26*12</f>
        <v>31114.775999999998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2294.6</v>
      </c>
      <c r="L27" s="8">
        <f t="shared" si="0"/>
        <v>3235.386</v>
      </c>
      <c r="M27" s="8">
        <f t="shared" si="1"/>
        <v>3235.386</v>
      </c>
      <c r="N27" s="8">
        <f t="shared" si="2"/>
        <v>3235.386</v>
      </c>
      <c r="O27" s="8">
        <f t="shared" si="3"/>
        <v>3235.386</v>
      </c>
      <c r="P27" s="8">
        <f>K27*J27*12</f>
        <v>12941.544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1375</v>
      </c>
      <c r="M28" s="6">
        <f t="shared" si="1"/>
        <v>1375</v>
      </c>
      <c r="N28" s="6">
        <f t="shared" si="2"/>
        <v>1375</v>
      </c>
      <c r="O28" s="6">
        <f t="shared" si="3"/>
        <v>1375</v>
      </c>
      <c r="P28" s="6">
        <v>5500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2294.6</v>
      </c>
      <c r="L29" s="8">
        <f t="shared" si="0"/>
        <v>8260.56</v>
      </c>
      <c r="M29" s="8">
        <f t="shared" si="1"/>
        <v>8260.56</v>
      </c>
      <c r="N29" s="8">
        <f t="shared" si="2"/>
        <v>8260.56</v>
      </c>
      <c r="O29" s="8">
        <f t="shared" si="3"/>
        <v>8260.56</v>
      </c>
      <c r="P29" s="8">
        <f>J29*K29*12</f>
        <v>33042.24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2294.6</v>
      </c>
      <c r="L30" s="8">
        <f t="shared" si="0"/>
        <v>5507.04</v>
      </c>
      <c r="M30" s="8">
        <f t="shared" si="1"/>
        <v>5507.04</v>
      </c>
      <c r="N30" s="8">
        <f t="shared" si="2"/>
        <v>5507.04</v>
      </c>
      <c r="O30" s="8">
        <f t="shared" si="3"/>
        <v>5507.04</v>
      </c>
      <c r="P30" s="8">
        <f>K30*J30*12</f>
        <v>22028.16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1489.25</v>
      </c>
      <c r="M32" s="8">
        <f>P32/4</f>
        <v>1489.25</v>
      </c>
      <c r="N32" s="8">
        <f>P32/4</f>
        <v>1489.25</v>
      </c>
      <c r="O32" s="8">
        <f>P32/4</f>
        <v>1489.25</v>
      </c>
      <c r="P32" s="8">
        <v>5957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272</v>
      </c>
      <c r="L33" s="6"/>
      <c r="M33" s="8">
        <f>P33/2</f>
        <v>136</v>
      </c>
      <c r="N33" s="6"/>
      <c r="O33" s="8">
        <f>P33/2</f>
        <v>136</v>
      </c>
      <c r="P33" s="8">
        <f>K33*J33</f>
        <v>272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2294.6</v>
      </c>
      <c r="L35" s="8">
        <f>P35/4</f>
        <v>3304.2239999999997</v>
      </c>
      <c r="M35" s="8">
        <f>P35/4</f>
        <v>3304.2239999999997</v>
      </c>
      <c r="N35" s="8">
        <f>P35/4</f>
        <v>3304.2239999999997</v>
      </c>
      <c r="O35" s="8">
        <f>P35/4</f>
        <v>3304.2239999999997</v>
      </c>
      <c r="P35" s="8">
        <f>K35*J35*12</f>
        <v>13216.895999999999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2294.6</v>
      </c>
      <c r="L37" s="8">
        <f>P37/4</f>
        <v>13079.22</v>
      </c>
      <c r="M37" s="8">
        <f>P37/4</f>
        <v>13079.22</v>
      </c>
      <c r="N37" s="8">
        <f>P37/4</f>
        <v>13079.22</v>
      </c>
      <c r="O37" s="8">
        <f>P37/4</f>
        <v>13079.22</v>
      </c>
      <c r="P37" s="8">
        <f>K37*J37*12</f>
        <v>52316.88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2891.25</v>
      </c>
      <c r="M39" s="8">
        <f>P39/4</f>
        <v>2891.25</v>
      </c>
      <c r="N39" s="8">
        <f>P39/4</f>
        <v>2891.25</v>
      </c>
      <c r="O39" s="8">
        <f>P39/4</f>
        <v>2891.25</v>
      </c>
      <c r="P39" s="6">
        <v>11565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132</v>
      </c>
      <c r="L40" s="8">
        <f>P40/4</f>
        <v>1560.2400000000002</v>
      </c>
      <c r="M40" s="8">
        <f>L40</f>
        <v>1560.2400000000002</v>
      </c>
      <c r="N40" s="8">
        <f>M40</f>
        <v>1560.2400000000002</v>
      </c>
      <c r="O40" s="8">
        <f>N40</f>
        <v>1560.2400000000002</v>
      </c>
      <c r="P40" s="8">
        <f>J40*K40*12</f>
        <v>6240.960000000001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53361.144</v>
      </c>
      <c r="M41" s="14">
        <f>SUM(M24:M40)</f>
        <v>53497.144</v>
      </c>
      <c r="N41" s="14">
        <f>SUM(N24:N40)</f>
        <v>53361.144</v>
      </c>
      <c r="O41" s="14">
        <f>SUM(O24:O40)</f>
        <v>53497.144</v>
      </c>
      <c r="P41" s="14">
        <f>SUM(P24:P40)</f>
        <v>213716.576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29143.255679999995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242859.83168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1:H31"/>
    <mergeCell ref="A32:H32"/>
    <mergeCell ref="A33:H33"/>
    <mergeCell ref="A38:H38"/>
    <mergeCell ref="A34:H34"/>
    <mergeCell ref="A35:H35"/>
    <mergeCell ref="A36:H36"/>
    <mergeCell ref="A37:H37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18:H18"/>
    <mergeCell ref="A20:I20"/>
    <mergeCell ref="A21:H22"/>
    <mergeCell ref="I21:I22"/>
    <mergeCell ref="A19:H19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:B1"/>
    <mergeCell ref="A3:B3"/>
    <mergeCell ref="L4:P4"/>
    <mergeCell ref="K3:P3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2">
      <selection activeCell="P41" sqref="P41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238854.33599999998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18400.116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76030.66799999999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39994.2144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39994.2144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293290.9056</v>
      </c>
    </row>
    <row r="17" spans="1:9" ht="20.2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2250</v>
      </c>
      <c r="M24" s="6">
        <f aca="true" t="shared" si="1" ref="M24:M30">P24/4</f>
        <v>2250</v>
      </c>
      <c r="N24" s="6">
        <f aca="true" t="shared" si="2" ref="N24:N30">P24/4</f>
        <v>2250</v>
      </c>
      <c r="O24" s="6">
        <f aca="true" t="shared" si="3" ref="O24:O30">P24/4</f>
        <v>2250</v>
      </c>
      <c r="P24" s="8">
        <v>9000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2893.1</v>
      </c>
      <c r="L25" s="8">
        <f t="shared" si="0"/>
        <v>5207.58</v>
      </c>
      <c r="M25" s="8">
        <f t="shared" si="1"/>
        <v>5207.58</v>
      </c>
      <c r="N25" s="8">
        <f t="shared" si="2"/>
        <v>5207.58</v>
      </c>
      <c r="O25" s="8">
        <f t="shared" si="3"/>
        <v>5207.58</v>
      </c>
      <c r="P25" s="8">
        <f>J25*K25*12</f>
        <v>20830.32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2893.1</v>
      </c>
      <c r="L26" s="8">
        <f t="shared" si="0"/>
        <v>9807.608999999999</v>
      </c>
      <c r="M26" s="8">
        <f t="shared" si="1"/>
        <v>9807.608999999999</v>
      </c>
      <c r="N26" s="8">
        <f t="shared" si="2"/>
        <v>9807.608999999999</v>
      </c>
      <c r="O26" s="8">
        <f t="shared" si="3"/>
        <v>9807.608999999999</v>
      </c>
      <c r="P26" s="8">
        <f>K26*J26*12</f>
        <v>39230.435999999994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2893.1</v>
      </c>
      <c r="L27" s="8">
        <f t="shared" si="0"/>
        <v>4079.2709999999997</v>
      </c>
      <c r="M27" s="8">
        <f t="shared" si="1"/>
        <v>4079.2709999999997</v>
      </c>
      <c r="N27" s="8">
        <f t="shared" si="2"/>
        <v>4079.2709999999997</v>
      </c>
      <c r="O27" s="8">
        <f t="shared" si="3"/>
        <v>4079.2709999999997</v>
      </c>
      <c r="P27" s="8">
        <f>K27*J27*12</f>
        <v>16317.083999999999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3500</v>
      </c>
      <c r="M28" s="6">
        <f t="shared" si="1"/>
        <v>3500</v>
      </c>
      <c r="N28" s="6">
        <f t="shared" si="2"/>
        <v>3500</v>
      </c>
      <c r="O28" s="6">
        <f t="shared" si="3"/>
        <v>3500</v>
      </c>
      <c r="P28" s="6">
        <v>14000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2893.1</v>
      </c>
      <c r="L29" s="8">
        <f t="shared" si="0"/>
        <v>10415.16</v>
      </c>
      <c r="M29" s="8">
        <f t="shared" si="1"/>
        <v>10415.16</v>
      </c>
      <c r="N29" s="6">
        <f t="shared" si="2"/>
        <v>10415.16</v>
      </c>
      <c r="O29" s="8">
        <f t="shared" si="3"/>
        <v>10415.16</v>
      </c>
      <c r="P29" s="8">
        <f>J29*K29*12</f>
        <v>41660.64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2893.1</v>
      </c>
      <c r="L30" s="8">
        <f t="shared" si="0"/>
        <v>6943.4400000000005</v>
      </c>
      <c r="M30" s="8">
        <f t="shared" si="1"/>
        <v>6943.4400000000005</v>
      </c>
      <c r="N30" s="8">
        <f t="shared" si="2"/>
        <v>6943.4400000000005</v>
      </c>
      <c r="O30" s="8">
        <f t="shared" si="3"/>
        <v>6943.4400000000005</v>
      </c>
      <c r="P30" s="8">
        <f>K30*J30*12</f>
        <v>27773.760000000002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3252</v>
      </c>
      <c r="M32" s="8">
        <f>P32/4</f>
        <v>3252</v>
      </c>
      <c r="N32" s="8">
        <f>P32/4</f>
        <v>3252</v>
      </c>
      <c r="O32" s="8">
        <f>P32/4</f>
        <v>3252</v>
      </c>
      <c r="P32" s="8">
        <v>13008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615.7</v>
      </c>
      <c r="L33" s="6"/>
      <c r="M33" s="8">
        <f>P33/2</f>
        <v>307.85</v>
      </c>
      <c r="N33" s="6"/>
      <c r="O33" s="8">
        <f>P33/2</f>
        <v>307.85</v>
      </c>
      <c r="P33" s="8">
        <f>K33*J33</f>
        <v>615.7</v>
      </c>
      <c r="R33" s="12"/>
    </row>
    <row r="34" spans="1:18" ht="22.5">
      <c r="A34" s="84" t="s">
        <v>111</v>
      </c>
      <c r="B34" s="85"/>
      <c r="C34" s="85"/>
      <c r="D34" s="85"/>
      <c r="E34" s="85"/>
      <c r="F34" s="85"/>
      <c r="G34" s="85"/>
      <c r="H34" s="86"/>
      <c r="I34" s="4" t="s">
        <v>23</v>
      </c>
      <c r="J34" s="6">
        <v>0.27</v>
      </c>
      <c r="K34" s="6"/>
      <c r="L34" s="8">
        <f>P34/4</f>
        <v>2343.411</v>
      </c>
      <c r="M34" s="8">
        <f>P34/4</f>
        <v>2343.411</v>
      </c>
      <c r="N34" s="8">
        <f>P34/4</f>
        <v>2343.411</v>
      </c>
      <c r="O34" s="8">
        <f>P34/4</f>
        <v>2343.411</v>
      </c>
      <c r="P34" s="8">
        <f>K25*J34*12</f>
        <v>9373.644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2893.1</v>
      </c>
      <c r="L36" s="8">
        <f>P36/4</f>
        <v>4166.063999999999</v>
      </c>
      <c r="M36" s="8">
        <f>P36/4</f>
        <v>4166.063999999999</v>
      </c>
      <c r="N36" s="8">
        <f>P36/4</f>
        <v>4166.063999999999</v>
      </c>
      <c r="O36" s="8">
        <f>P36/4</f>
        <v>4166.063999999999</v>
      </c>
      <c r="P36" s="8">
        <f>K36*J36*12</f>
        <v>16664.255999999998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2893.1</v>
      </c>
      <c r="L38" s="8">
        <f>P38/4</f>
        <v>16490.67</v>
      </c>
      <c r="M38" s="8">
        <f>P38/4</f>
        <v>16490.67</v>
      </c>
      <c r="N38" s="8">
        <f>P38/4</f>
        <v>16490.67</v>
      </c>
      <c r="O38" s="8">
        <f>P38/4</f>
        <v>16490.67</v>
      </c>
      <c r="P38" s="8">
        <f>K38*J38*12</f>
        <v>65962.68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3992.5</v>
      </c>
      <c r="M40" s="8">
        <f>P40/4</f>
        <v>3992.5</v>
      </c>
      <c r="N40" s="8">
        <f>P40/4</f>
        <v>3992.5</v>
      </c>
      <c r="O40" s="8">
        <f>P40/4</f>
        <v>3992.5</v>
      </c>
      <c r="P40" s="6">
        <v>15970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61</v>
      </c>
      <c r="L41" s="8">
        <f>P41/4</f>
        <v>721.02</v>
      </c>
      <c r="M41" s="8">
        <f>L41</f>
        <v>721.02</v>
      </c>
      <c r="N41" s="8">
        <f>M41</f>
        <v>721.02</v>
      </c>
      <c r="O41" s="8">
        <f>N41</f>
        <v>721.02</v>
      </c>
      <c r="P41" s="8">
        <f>J41*K41*12</f>
        <v>2884.08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73168.72499999999</v>
      </c>
      <c r="M42" s="14">
        <f>SUM(M24:M41)</f>
        <v>73476.575</v>
      </c>
      <c r="N42" s="14">
        <f>SUM(N24:N41)</f>
        <v>73168.72499999999</v>
      </c>
      <c r="O42" s="14">
        <f>SUM(O24:O41)</f>
        <v>73476.575</v>
      </c>
      <c r="P42" s="14">
        <f>SUM(P24:P41)</f>
        <v>293290.60000000003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39994.2144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333284.81440000003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44:H44"/>
    <mergeCell ref="A34:H34"/>
    <mergeCell ref="A45:H45"/>
    <mergeCell ref="A40:H40"/>
    <mergeCell ref="A41:H41"/>
    <mergeCell ref="A42:H42"/>
    <mergeCell ref="A43:H43"/>
    <mergeCell ref="A31:H31"/>
    <mergeCell ref="A32:H32"/>
    <mergeCell ref="A33:H33"/>
    <mergeCell ref="A39:H39"/>
    <mergeCell ref="A35:H35"/>
    <mergeCell ref="A36:H36"/>
    <mergeCell ref="A37:H37"/>
    <mergeCell ref="A38:H38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18:H18"/>
    <mergeCell ref="A20:I20"/>
    <mergeCell ref="A21:H22"/>
    <mergeCell ref="I21:I22"/>
    <mergeCell ref="A19:H19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:B1"/>
    <mergeCell ref="A3:B3"/>
    <mergeCell ref="L4:P4"/>
    <mergeCell ref="K3:P3"/>
  </mergeCells>
  <printOptions horizontalCentered="1"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8">
      <selection activeCell="P41" sqref="P41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164499.1488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12672.1728</v>
      </c>
    </row>
    <row r="13" spans="1:9" ht="19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52362.3744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27544.04352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27544.04352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201989.65248</v>
      </c>
    </row>
    <row r="17" spans="1:9" ht="23.2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500</v>
      </c>
      <c r="M24" s="6">
        <f aca="true" t="shared" si="1" ref="M24:M30">P24/4</f>
        <v>500</v>
      </c>
      <c r="N24" s="6">
        <f aca="true" t="shared" si="2" ref="N24:N30">P24/4</f>
        <v>500</v>
      </c>
      <c r="O24" s="6">
        <f aca="true" t="shared" si="3" ref="O24:O30">P24/4</f>
        <v>500</v>
      </c>
      <c r="P24" s="8">
        <v>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1992.48</v>
      </c>
      <c r="L25" s="8">
        <f t="shared" si="0"/>
        <v>3586.464</v>
      </c>
      <c r="M25" s="8">
        <f t="shared" si="1"/>
        <v>3586.464</v>
      </c>
      <c r="N25" s="8">
        <f t="shared" si="2"/>
        <v>3586.464</v>
      </c>
      <c r="O25" s="8">
        <f t="shared" si="3"/>
        <v>3586.464</v>
      </c>
      <c r="P25" s="8">
        <f>J25*K25*12</f>
        <v>14345.856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1992.48</v>
      </c>
      <c r="L26" s="8">
        <f t="shared" si="0"/>
        <v>6754.5072</v>
      </c>
      <c r="M26" s="8">
        <f t="shared" si="1"/>
        <v>6754.5072</v>
      </c>
      <c r="N26" s="8">
        <f t="shared" si="2"/>
        <v>6754.5072</v>
      </c>
      <c r="O26" s="8">
        <f t="shared" si="3"/>
        <v>6754.5072</v>
      </c>
      <c r="P26" s="8">
        <f>K26*J26*12</f>
        <v>27018.0288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1992.48</v>
      </c>
      <c r="L27" s="8">
        <f t="shared" si="0"/>
        <v>2809.3968</v>
      </c>
      <c r="M27" s="8">
        <f t="shared" si="1"/>
        <v>2809.3968</v>
      </c>
      <c r="N27" s="8">
        <f t="shared" si="2"/>
        <v>2809.3968</v>
      </c>
      <c r="O27" s="8">
        <f t="shared" si="3"/>
        <v>2809.3968</v>
      </c>
      <c r="P27" s="8">
        <f>K27*J27*12</f>
        <v>11237.5872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1500</v>
      </c>
      <c r="M28" s="6">
        <f t="shared" si="1"/>
        <v>1500</v>
      </c>
      <c r="N28" s="6">
        <f t="shared" si="2"/>
        <v>1500</v>
      </c>
      <c r="O28" s="6">
        <f t="shared" si="3"/>
        <v>1500</v>
      </c>
      <c r="P28" s="6">
        <v>6000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1992.48</v>
      </c>
      <c r="L29" s="8">
        <f t="shared" si="0"/>
        <v>7172.928</v>
      </c>
      <c r="M29" s="8">
        <f t="shared" si="1"/>
        <v>7172.928</v>
      </c>
      <c r="N29" s="8">
        <f t="shared" si="2"/>
        <v>7172.928</v>
      </c>
      <c r="O29" s="8">
        <f t="shared" si="3"/>
        <v>7172.928</v>
      </c>
      <c r="P29" s="8">
        <f>J29*K29*12</f>
        <v>28691.712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1992.48</v>
      </c>
      <c r="L30" s="8">
        <f t="shared" si="0"/>
        <v>4781.952</v>
      </c>
      <c r="M30" s="8">
        <f t="shared" si="1"/>
        <v>4781.952</v>
      </c>
      <c r="N30" s="8">
        <f t="shared" si="2"/>
        <v>4781.952</v>
      </c>
      <c r="O30" s="8">
        <f t="shared" si="3"/>
        <v>4781.952</v>
      </c>
      <c r="P30" s="8">
        <f>K30*J30*12</f>
        <v>19127.808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3251.75</v>
      </c>
      <c r="M32" s="8">
        <f>P32/4</f>
        <v>3251.75</v>
      </c>
      <c r="N32" s="8">
        <f>P32/4</f>
        <v>3251.75</v>
      </c>
      <c r="O32" s="8">
        <f>P32/4</f>
        <v>3251.75</v>
      </c>
      <c r="P32" s="8">
        <v>13007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586</v>
      </c>
      <c r="L33" s="6"/>
      <c r="M33" s="8">
        <f>P33/2</f>
        <v>293</v>
      </c>
      <c r="N33" s="6"/>
      <c r="O33" s="8">
        <f>P33/2</f>
        <v>293</v>
      </c>
      <c r="P33" s="8">
        <f>K33*J33</f>
        <v>586</v>
      </c>
      <c r="R33" s="12"/>
    </row>
    <row r="34" spans="1:18" ht="22.5">
      <c r="A34" s="84" t="s">
        <v>111</v>
      </c>
      <c r="B34" s="85"/>
      <c r="C34" s="85"/>
      <c r="D34" s="85"/>
      <c r="E34" s="85"/>
      <c r="F34" s="85"/>
      <c r="G34" s="85"/>
      <c r="H34" s="86"/>
      <c r="I34" s="4" t="s">
        <v>23</v>
      </c>
      <c r="J34" s="6">
        <v>0.39</v>
      </c>
      <c r="K34" s="6">
        <v>1992.48</v>
      </c>
      <c r="L34" s="8">
        <f>P34/4</f>
        <v>2331.2016000000003</v>
      </c>
      <c r="M34" s="8">
        <f>P34/4</f>
        <v>2331.2016000000003</v>
      </c>
      <c r="N34" s="8">
        <f>P34/4</f>
        <v>2331.2016000000003</v>
      </c>
      <c r="O34" s="8">
        <f>P34/4</f>
        <v>2331.2016000000003</v>
      </c>
      <c r="P34" s="8">
        <f>K34*J34*12</f>
        <v>9324.806400000001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1992.48</v>
      </c>
      <c r="L36" s="8">
        <f>P36/4</f>
        <v>2869.1711999999998</v>
      </c>
      <c r="M36" s="8">
        <f>P36/4</f>
        <v>2869.1711999999998</v>
      </c>
      <c r="N36" s="8">
        <f>P36/4</f>
        <v>2869.1711999999998</v>
      </c>
      <c r="O36" s="8">
        <f>P36/4</f>
        <v>2869.1711999999998</v>
      </c>
      <c r="P36" s="8">
        <f>K36*J36*12</f>
        <v>11476.684799999999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1992.48</v>
      </c>
      <c r="L38" s="8">
        <f>P38/4</f>
        <v>11357.136</v>
      </c>
      <c r="M38" s="8">
        <f>P38/4</f>
        <v>11357.136</v>
      </c>
      <c r="N38" s="8">
        <f>P38/4</f>
        <v>11357.136</v>
      </c>
      <c r="O38" s="8">
        <f>P38/4</f>
        <v>11357.136</v>
      </c>
      <c r="P38" s="8">
        <f>K38*J38*12</f>
        <v>45428.544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2869.25</v>
      </c>
      <c r="M40" s="8">
        <f>P40/4</f>
        <v>2869.25</v>
      </c>
      <c r="N40" s="8">
        <f>P40/4</f>
        <v>2869.25</v>
      </c>
      <c r="O40" s="8">
        <f>P40/4</f>
        <v>2869.25</v>
      </c>
      <c r="P40" s="6">
        <v>11477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48</v>
      </c>
      <c r="L41" s="8">
        <f>P41/4</f>
        <v>567.36</v>
      </c>
      <c r="M41" s="8">
        <f>L41</f>
        <v>567.36</v>
      </c>
      <c r="N41" s="8">
        <f>M41</f>
        <v>567.36</v>
      </c>
      <c r="O41" s="8">
        <f>N41</f>
        <v>567.36</v>
      </c>
      <c r="P41" s="8">
        <f>J41*K41*12</f>
        <v>2269.44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50351.1168</v>
      </c>
      <c r="M42" s="14">
        <f>SUM(M24:M41)</f>
        <v>50644.1168</v>
      </c>
      <c r="N42" s="14">
        <f>SUM(N24:N41)</f>
        <v>50351.1168</v>
      </c>
      <c r="O42" s="14">
        <f>SUM(O24:O41)</f>
        <v>50644.1168</v>
      </c>
      <c r="P42" s="14">
        <f>SUM(P24:P41)</f>
        <v>201990.4672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27544.04352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229534.51072000002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44:H44"/>
    <mergeCell ref="A45:H45"/>
    <mergeCell ref="A40:H40"/>
    <mergeCell ref="A41:H41"/>
    <mergeCell ref="A42:H42"/>
    <mergeCell ref="A43:H43"/>
    <mergeCell ref="A31:H31"/>
    <mergeCell ref="A32:H32"/>
    <mergeCell ref="A33:H33"/>
    <mergeCell ref="A39:H39"/>
    <mergeCell ref="A34:H34"/>
    <mergeCell ref="A35:H35"/>
    <mergeCell ref="A36:H36"/>
    <mergeCell ref="A37:H37"/>
    <mergeCell ref="A38:H38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18:H18"/>
    <mergeCell ref="A20:I20"/>
    <mergeCell ref="A21:H22"/>
    <mergeCell ref="I21:I22"/>
    <mergeCell ref="A19:H19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:B1"/>
    <mergeCell ref="A3:B3"/>
    <mergeCell ref="L4:P4"/>
    <mergeCell ref="K3:P3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31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237480.53759999998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18294.285600000003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75593.3688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39764.183039999996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39764.183039999996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291604.00896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2000</v>
      </c>
      <c r="M24" s="6">
        <f aca="true" t="shared" si="1" ref="M24:M30">P24/4</f>
        <v>2000</v>
      </c>
      <c r="N24" s="6">
        <f aca="true" t="shared" si="2" ref="N24:N30">P24/4</f>
        <v>2000</v>
      </c>
      <c r="O24" s="6">
        <f aca="true" t="shared" si="3" ref="O24:O30">P24/4</f>
        <v>2000</v>
      </c>
      <c r="P24" s="8">
        <v>8000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2876.46</v>
      </c>
      <c r="L25" s="8">
        <f t="shared" si="0"/>
        <v>5177.628</v>
      </c>
      <c r="M25" s="8">
        <f t="shared" si="1"/>
        <v>5177.628</v>
      </c>
      <c r="N25" s="8">
        <f t="shared" si="2"/>
        <v>5177.628</v>
      </c>
      <c r="O25" s="8">
        <f t="shared" si="3"/>
        <v>5177.628</v>
      </c>
      <c r="P25" s="8">
        <f>J25*K25*12</f>
        <v>20710.512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2876.46</v>
      </c>
      <c r="L26" s="8">
        <f t="shared" si="0"/>
        <v>9751.1994</v>
      </c>
      <c r="M26" s="8">
        <f t="shared" si="1"/>
        <v>9751.1994</v>
      </c>
      <c r="N26" s="8">
        <f t="shared" si="2"/>
        <v>9751.1994</v>
      </c>
      <c r="O26" s="8">
        <f t="shared" si="3"/>
        <v>9751.1994</v>
      </c>
      <c r="P26" s="8">
        <f>K26*J26*12</f>
        <v>39004.7976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2876.46</v>
      </c>
      <c r="L27" s="8">
        <f t="shared" si="0"/>
        <v>4055.8085999999994</v>
      </c>
      <c r="M27" s="8">
        <f t="shared" si="1"/>
        <v>4055.8085999999994</v>
      </c>
      <c r="N27" s="8">
        <f t="shared" si="2"/>
        <v>4055.8085999999994</v>
      </c>
      <c r="O27" s="8">
        <f t="shared" si="3"/>
        <v>4055.8085999999994</v>
      </c>
      <c r="P27" s="8">
        <f>K27*J27*12</f>
        <v>16223.234399999998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3750</v>
      </c>
      <c r="M28" s="6">
        <f t="shared" si="1"/>
        <v>3750</v>
      </c>
      <c r="N28" s="6">
        <f t="shared" si="2"/>
        <v>3750</v>
      </c>
      <c r="O28" s="8">
        <f t="shared" si="3"/>
        <v>3750</v>
      </c>
      <c r="P28" s="8">
        <v>15000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2876.46</v>
      </c>
      <c r="L29" s="8">
        <f t="shared" si="0"/>
        <v>10355.256</v>
      </c>
      <c r="M29" s="8">
        <f t="shared" si="1"/>
        <v>10355.256</v>
      </c>
      <c r="N29" s="6">
        <f t="shared" si="2"/>
        <v>10355.256</v>
      </c>
      <c r="O29" s="8">
        <f t="shared" si="3"/>
        <v>10355.256</v>
      </c>
      <c r="P29" s="8">
        <f>J29*K29*12</f>
        <v>41421.024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2876.46</v>
      </c>
      <c r="L30" s="8">
        <f t="shared" si="0"/>
        <v>6903.504000000001</v>
      </c>
      <c r="M30" s="8">
        <f t="shared" si="1"/>
        <v>6903.504000000001</v>
      </c>
      <c r="N30" s="8">
        <f t="shared" si="2"/>
        <v>6903.504000000001</v>
      </c>
      <c r="O30" s="8">
        <f t="shared" si="3"/>
        <v>6903.504000000001</v>
      </c>
      <c r="P30" s="8">
        <f>K30*J30*12</f>
        <v>27614.016000000003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3004.25</v>
      </c>
      <c r="M32" s="8">
        <f>P32/4</f>
        <v>3004.25</v>
      </c>
      <c r="N32" s="6">
        <f>P32/4</f>
        <v>3004.25</v>
      </c>
      <c r="O32" s="8">
        <f>P32/4</f>
        <v>3004.25</v>
      </c>
      <c r="P32" s="8">
        <v>12017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737.2</v>
      </c>
      <c r="L33" s="6"/>
      <c r="M33" s="8">
        <f>P33/2</f>
        <v>368.6</v>
      </c>
      <c r="N33" s="6"/>
      <c r="O33" s="8">
        <f>P33/2</f>
        <v>368.6</v>
      </c>
      <c r="P33" s="8">
        <f>K33*J33</f>
        <v>737.2</v>
      </c>
      <c r="R33" s="12"/>
    </row>
    <row r="34" spans="1:18" ht="22.5">
      <c r="A34" s="84" t="s">
        <v>111</v>
      </c>
      <c r="B34" s="85"/>
      <c r="C34" s="85"/>
      <c r="D34" s="85"/>
      <c r="E34" s="85"/>
      <c r="F34" s="85"/>
      <c r="G34" s="85"/>
      <c r="H34" s="86"/>
      <c r="I34" s="4" t="s">
        <v>23</v>
      </c>
      <c r="J34" s="6">
        <v>0.27</v>
      </c>
      <c r="K34" s="6"/>
      <c r="L34" s="8">
        <f>P34/4</f>
        <v>2329.9326</v>
      </c>
      <c r="M34" s="8">
        <f>P34/4</f>
        <v>2329.9326</v>
      </c>
      <c r="N34" s="8">
        <f>P34/4</f>
        <v>2329.9326</v>
      </c>
      <c r="O34" s="8">
        <f>P34/4</f>
        <v>2329.9326</v>
      </c>
      <c r="P34" s="8">
        <f>K26*J34*12</f>
        <v>9319.7304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2876.46</v>
      </c>
      <c r="L36" s="8">
        <f>P36/4</f>
        <v>4142.1024</v>
      </c>
      <c r="M36" s="8">
        <f>P36/4</f>
        <v>4142.1024</v>
      </c>
      <c r="N36" s="8">
        <f>P36/4</f>
        <v>4142.1024</v>
      </c>
      <c r="O36" s="8">
        <f>P36/4</f>
        <v>4142.1024</v>
      </c>
      <c r="P36" s="8">
        <f>K36*J36*12</f>
        <v>16568.4096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2876.46</v>
      </c>
      <c r="L38" s="8">
        <f>P38/4</f>
        <v>16395.822</v>
      </c>
      <c r="M38" s="8">
        <f>P38/4</f>
        <v>16395.822</v>
      </c>
      <c r="N38" s="8">
        <f>P38/4</f>
        <v>16395.822</v>
      </c>
      <c r="O38" s="8">
        <f>P38/4</f>
        <v>16395.822</v>
      </c>
      <c r="P38" s="8">
        <f>K38*J38*12</f>
        <v>65583.288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4142</v>
      </c>
      <c r="M40" s="8">
        <f>P40/4</f>
        <v>4142</v>
      </c>
      <c r="N40" s="8">
        <f>P40/4</f>
        <v>4142</v>
      </c>
      <c r="O40" s="8">
        <f>P40/4</f>
        <v>4142</v>
      </c>
      <c r="P40" s="6">
        <v>16568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60</v>
      </c>
      <c r="L41" s="8">
        <f>P41/4</f>
        <v>709.2</v>
      </c>
      <c r="M41" s="8">
        <f>L41</f>
        <v>709.2</v>
      </c>
      <c r="N41" s="8">
        <f>M41</f>
        <v>709.2</v>
      </c>
      <c r="O41" s="8">
        <f>N41</f>
        <v>709.2</v>
      </c>
      <c r="P41" s="8">
        <f>J41*K41*12</f>
        <v>2836.8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72716.703</v>
      </c>
      <c r="M42" s="14">
        <f>SUM(M24:M41)</f>
        <v>73085.303</v>
      </c>
      <c r="N42" s="14">
        <f>SUM(N24:N41)</f>
        <v>72716.703</v>
      </c>
      <c r="O42" s="14">
        <f>SUM(O24:O41)</f>
        <v>73085.303</v>
      </c>
      <c r="P42" s="14">
        <f>SUM(P24:P41)</f>
        <v>291604.012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39764.183039999996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331368.19503999996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39:H39"/>
    <mergeCell ref="A44:H44"/>
    <mergeCell ref="A45:H45"/>
    <mergeCell ref="A40:H40"/>
    <mergeCell ref="A41:H41"/>
    <mergeCell ref="A42:H42"/>
    <mergeCell ref="A43:H43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18:H18"/>
    <mergeCell ref="A20:I20"/>
    <mergeCell ref="A21:H22"/>
    <mergeCell ref="I21:I22"/>
    <mergeCell ref="A19:H19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:B1"/>
    <mergeCell ref="A3:B3"/>
    <mergeCell ref="L4:P4"/>
    <mergeCell ref="K3:P3"/>
    <mergeCell ref="A35:H35"/>
    <mergeCell ref="A36:H36"/>
    <mergeCell ref="A37:H37"/>
    <mergeCell ref="A38:H38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6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K25*I17*12</f>
        <v>56905.67999999999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4944.264</v>
      </c>
    </row>
    <row r="13" spans="1:9" ht="17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20430.072</v>
      </c>
    </row>
    <row r="14" spans="1:9" ht="1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9873.60192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9873.60192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72406.41408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175</v>
      </c>
      <c r="M24" s="6">
        <f aca="true" t="shared" si="1" ref="M24:M30">P24/4</f>
        <v>175</v>
      </c>
      <c r="N24" s="6">
        <f aca="true" t="shared" si="2" ref="N24:N30">P24/4</f>
        <v>175</v>
      </c>
      <c r="O24" s="6">
        <f aca="true" t="shared" si="3" ref="O24:O30">P24/4</f>
        <v>175</v>
      </c>
      <c r="P24" s="8">
        <v>700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777.4</v>
      </c>
      <c r="L25" s="8">
        <f t="shared" si="0"/>
        <v>1399.3199999999997</v>
      </c>
      <c r="M25" s="8">
        <f t="shared" si="1"/>
        <v>1399.3199999999997</v>
      </c>
      <c r="N25" s="8">
        <f t="shared" si="2"/>
        <v>1399.3199999999997</v>
      </c>
      <c r="O25" s="8">
        <f t="shared" si="3"/>
        <v>1399.3199999999997</v>
      </c>
      <c r="P25" s="8">
        <f>J25*K25*12</f>
        <v>5597.279999999999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777.4</v>
      </c>
      <c r="L26" s="8">
        <f t="shared" si="0"/>
        <v>2635.3859999999995</v>
      </c>
      <c r="M26" s="8">
        <f t="shared" si="1"/>
        <v>2635.3859999999995</v>
      </c>
      <c r="N26" s="8">
        <f t="shared" si="2"/>
        <v>2635.3859999999995</v>
      </c>
      <c r="O26" s="8">
        <f t="shared" si="3"/>
        <v>2635.3859999999995</v>
      </c>
      <c r="P26" s="8">
        <f>K26*J26*12</f>
        <v>10541.543999999998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777.4</v>
      </c>
      <c r="L27" s="8">
        <f t="shared" si="0"/>
        <v>1096.134</v>
      </c>
      <c r="M27" s="8">
        <f t="shared" si="1"/>
        <v>1096.134</v>
      </c>
      <c r="N27" s="8">
        <f t="shared" si="2"/>
        <v>1096.134</v>
      </c>
      <c r="O27" s="8">
        <f t="shared" si="3"/>
        <v>1096.134</v>
      </c>
      <c r="P27" s="8">
        <f>K27*J27*12</f>
        <v>4384.536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375</v>
      </c>
      <c r="M28" s="6">
        <f t="shared" si="1"/>
        <v>375</v>
      </c>
      <c r="N28" s="6">
        <f t="shared" si="2"/>
        <v>375</v>
      </c>
      <c r="O28" s="6">
        <f t="shared" si="3"/>
        <v>375</v>
      </c>
      <c r="P28" s="6">
        <v>1500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777.4</v>
      </c>
      <c r="L29" s="8">
        <f t="shared" si="0"/>
        <v>2798.6399999999994</v>
      </c>
      <c r="M29" s="8">
        <f t="shared" si="1"/>
        <v>2798.6399999999994</v>
      </c>
      <c r="N29" s="8">
        <f t="shared" si="2"/>
        <v>2798.6399999999994</v>
      </c>
      <c r="O29" s="8">
        <f t="shared" si="3"/>
        <v>2798.6399999999994</v>
      </c>
      <c r="P29" s="8">
        <f>J29*K29*12</f>
        <v>11194.559999999998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777.4</v>
      </c>
      <c r="L30" s="8">
        <f t="shared" si="0"/>
        <v>1865.7600000000002</v>
      </c>
      <c r="M30" s="8">
        <f t="shared" si="1"/>
        <v>1865.7600000000002</v>
      </c>
      <c r="N30" s="8">
        <f t="shared" si="2"/>
        <v>1865.7600000000002</v>
      </c>
      <c r="O30" s="8">
        <f t="shared" si="3"/>
        <v>1865.7600000000002</v>
      </c>
      <c r="P30" s="8">
        <f>K30*J30*12</f>
        <v>7463.040000000001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933.75</v>
      </c>
      <c r="M32" s="8">
        <f>P32/4</f>
        <v>933.75</v>
      </c>
      <c r="N32" s="8">
        <f>P32/4</f>
        <v>933.75</v>
      </c>
      <c r="O32" s="8">
        <f>P32/4</f>
        <v>933.75</v>
      </c>
      <c r="P32" s="8">
        <v>3735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178.8</v>
      </c>
      <c r="L33" s="6"/>
      <c r="M33" s="8">
        <f>P33/2</f>
        <v>89.4</v>
      </c>
      <c r="N33" s="6"/>
      <c r="O33" s="8">
        <f>P33/2</f>
        <v>89.4</v>
      </c>
      <c r="P33" s="8">
        <f>K33</f>
        <v>178.8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777.4</v>
      </c>
      <c r="L35" s="8">
        <f>P35/4</f>
        <v>1119.456</v>
      </c>
      <c r="M35" s="8">
        <f>P35/4</f>
        <v>1119.456</v>
      </c>
      <c r="N35" s="8">
        <f>P35/4</f>
        <v>1119.456</v>
      </c>
      <c r="O35" s="8">
        <f>P35/4</f>
        <v>1119.456</v>
      </c>
      <c r="P35" s="8">
        <f>K35*J35*12</f>
        <v>4477.824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777.4</v>
      </c>
      <c r="L37" s="8">
        <f>P37/4</f>
        <v>4431.18</v>
      </c>
      <c r="M37" s="8">
        <f>P37/4</f>
        <v>4431.18</v>
      </c>
      <c r="N37" s="8">
        <f>P37/4</f>
        <v>4431.18</v>
      </c>
      <c r="O37" s="8">
        <f>P37/4</f>
        <v>4431.18</v>
      </c>
      <c r="P37" s="8">
        <f>K37*J37*12</f>
        <v>17724.72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1026.25</v>
      </c>
      <c r="M39" s="8">
        <f>P39/4</f>
        <v>1026.25</v>
      </c>
      <c r="N39" s="8">
        <f>P39/4</f>
        <v>1026.25</v>
      </c>
      <c r="O39" s="8">
        <f>P39/4</f>
        <v>1026.25</v>
      </c>
      <c r="P39" s="8">
        <v>4105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17</v>
      </c>
      <c r="L40" s="8">
        <f>P40/4</f>
        <v>200.94</v>
      </c>
      <c r="M40" s="8">
        <f>L40</f>
        <v>200.94</v>
      </c>
      <c r="N40" s="8">
        <f>M40</f>
        <v>200.94</v>
      </c>
      <c r="O40" s="8">
        <f>N40</f>
        <v>200.94</v>
      </c>
      <c r="P40" s="8">
        <f>J40*K40*12</f>
        <v>803.76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18056.816</v>
      </c>
      <c r="M41" s="14">
        <f>SUM(M24:M40)</f>
        <v>18146.215999999997</v>
      </c>
      <c r="N41" s="14">
        <f>SUM(N24:N40)</f>
        <v>18056.816</v>
      </c>
      <c r="O41" s="14">
        <f>SUM(O24:O40)</f>
        <v>18146.215999999997</v>
      </c>
      <c r="P41" s="14">
        <f>SUM(P24:P40)</f>
        <v>72406.064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9873.60192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82279.66592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1:H31"/>
    <mergeCell ref="A32:H32"/>
    <mergeCell ref="A33:H33"/>
    <mergeCell ref="A38:H38"/>
    <mergeCell ref="A34:H34"/>
    <mergeCell ref="A35:H35"/>
    <mergeCell ref="A36:H36"/>
    <mergeCell ref="A37:H37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18:H18"/>
    <mergeCell ref="A20:I20"/>
    <mergeCell ref="A21:H22"/>
    <mergeCell ref="I21:I22"/>
    <mergeCell ref="A19:H19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:B1"/>
    <mergeCell ref="A3:B3"/>
    <mergeCell ref="L4:P4"/>
    <mergeCell ref="K3:P3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9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128686.79999999999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12400.728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51240.744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23079.39264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23079.39264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169248.87936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29">
        <v>5.5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500</v>
      </c>
      <c r="M24" s="6">
        <f aca="true" t="shared" si="1" ref="M24:M30">P24/4</f>
        <v>500</v>
      </c>
      <c r="N24" s="6">
        <f aca="true" t="shared" si="2" ref="N24:N30">P24/4</f>
        <v>500</v>
      </c>
      <c r="O24" s="6">
        <f aca="true" t="shared" si="3" ref="O24:O30">P24/4</f>
        <v>500</v>
      </c>
      <c r="P24" s="8">
        <v>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0.52</v>
      </c>
      <c r="K25" s="6">
        <v>1949.8</v>
      </c>
      <c r="L25" s="8">
        <f t="shared" si="0"/>
        <v>3041.688</v>
      </c>
      <c r="M25" s="8">
        <f t="shared" si="1"/>
        <v>3041.688</v>
      </c>
      <c r="N25" s="8">
        <f t="shared" si="2"/>
        <v>3041.688</v>
      </c>
      <c r="O25" s="8">
        <f t="shared" si="3"/>
        <v>3041.688</v>
      </c>
      <c r="P25" s="8">
        <f>J25*K25*12</f>
        <v>12166.752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0.9</v>
      </c>
      <c r="K26" s="6">
        <v>1949.8</v>
      </c>
      <c r="L26" s="8">
        <f t="shared" si="0"/>
        <v>5264.46</v>
      </c>
      <c r="M26" s="8">
        <f t="shared" si="1"/>
        <v>5264.46</v>
      </c>
      <c r="N26" s="8">
        <f t="shared" si="2"/>
        <v>5264.46</v>
      </c>
      <c r="O26" s="8">
        <f t="shared" si="3"/>
        <v>5264.46</v>
      </c>
      <c r="P26" s="8">
        <f>K26*J26*12</f>
        <v>21057.84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0.38</v>
      </c>
      <c r="K27" s="6">
        <v>1949.8</v>
      </c>
      <c r="L27" s="8">
        <f t="shared" si="0"/>
        <v>2222.772</v>
      </c>
      <c r="M27" s="8">
        <f t="shared" si="1"/>
        <v>2222.772</v>
      </c>
      <c r="N27" s="8">
        <f t="shared" si="2"/>
        <v>2222.772</v>
      </c>
      <c r="O27" s="8">
        <f t="shared" si="3"/>
        <v>2222.772</v>
      </c>
      <c r="P27" s="8">
        <f>K27*J27*12</f>
        <v>8891.088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1500</v>
      </c>
      <c r="M28" s="6">
        <f t="shared" si="1"/>
        <v>1500</v>
      </c>
      <c r="N28" s="6">
        <f t="shared" si="2"/>
        <v>1500</v>
      </c>
      <c r="O28" s="6">
        <f t="shared" si="3"/>
        <v>1500</v>
      </c>
      <c r="P28" s="6">
        <v>6000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0.95</v>
      </c>
      <c r="K29" s="6">
        <v>1949.8</v>
      </c>
      <c r="L29" s="8">
        <f t="shared" si="0"/>
        <v>5556.93</v>
      </c>
      <c r="M29" s="8">
        <f t="shared" si="1"/>
        <v>5556.93</v>
      </c>
      <c r="N29" s="8">
        <f t="shared" si="2"/>
        <v>5556.93</v>
      </c>
      <c r="O29" s="8">
        <f t="shared" si="3"/>
        <v>5556.93</v>
      </c>
      <c r="P29" s="8">
        <f>J29*K29*12</f>
        <v>22227.72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1949.8</v>
      </c>
      <c r="L30" s="8">
        <f t="shared" si="0"/>
        <v>4679.52</v>
      </c>
      <c r="M30" s="8">
        <f t="shared" si="1"/>
        <v>4679.52</v>
      </c>
      <c r="N30" s="8">
        <f t="shared" si="2"/>
        <v>4679.52</v>
      </c>
      <c r="O30" s="8">
        <f t="shared" si="3"/>
        <v>4679.52</v>
      </c>
      <c r="P30" s="8">
        <f>K30*J30*12</f>
        <v>18718.08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2129.25</v>
      </c>
      <c r="M32" s="8">
        <f>P32/4</f>
        <v>2129.25</v>
      </c>
      <c r="N32" s="8">
        <f>P32/4</f>
        <v>2129.25</v>
      </c>
      <c r="O32" s="8">
        <f>P32/4</f>
        <v>2129.25</v>
      </c>
      <c r="P32" s="8">
        <v>8517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200</v>
      </c>
      <c r="L33" s="6"/>
      <c r="M33" s="8">
        <f>P33/2</f>
        <v>100</v>
      </c>
      <c r="N33" s="6"/>
      <c r="O33" s="8">
        <f>P33/2</f>
        <v>100</v>
      </c>
      <c r="P33" s="8">
        <f>K33*J33</f>
        <v>200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1949.8</v>
      </c>
      <c r="L35" s="8">
        <f>P35/4</f>
        <v>2807.712</v>
      </c>
      <c r="M35" s="8">
        <f>P35/4</f>
        <v>2807.712</v>
      </c>
      <c r="N35" s="8">
        <f>P35/4</f>
        <v>2807.712</v>
      </c>
      <c r="O35" s="8">
        <f>P35/4</f>
        <v>2807.712</v>
      </c>
      <c r="P35" s="8">
        <f>K35*J35*12</f>
        <v>11230.848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1949.8</v>
      </c>
      <c r="L37" s="8">
        <f>P37/4</f>
        <v>11113.86</v>
      </c>
      <c r="M37" s="8">
        <f>P37/4</f>
        <v>11113.86</v>
      </c>
      <c r="N37" s="6">
        <f>P37/4</f>
        <v>11113.86</v>
      </c>
      <c r="O37" s="8">
        <f>P37/4</f>
        <v>11113.86</v>
      </c>
      <c r="P37" s="8">
        <f>K37*J37*12</f>
        <v>44455.44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2807.75</v>
      </c>
      <c r="M39" s="8">
        <f>P39/4</f>
        <v>2807.75</v>
      </c>
      <c r="N39" s="8">
        <f>P39/4</f>
        <v>2807.75</v>
      </c>
      <c r="O39" s="8">
        <f>P39/4</f>
        <v>2807.75</v>
      </c>
      <c r="P39" s="8">
        <v>11231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54</v>
      </c>
      <c r="L40" s="8">
        <f>P40/4</f>
        <v>638.28</v>
      </c>
      <c r="M40" s="8">
        <f>L40</f>
        <v>638.28</v>
      </c>
      <c r="N40" s="8">
        <f>M40</f>
        <v>638.28</v>
      </c>
      <c r="O40" s="8">
        <f>N40</f>
        <v>638.28</v>
      </c>
      <c r="P40" s="8">
        <f>J40*K40*12</f>
        <v>2553.12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42262.222</v>
      </c>
      <c r="M41" s="14">
        <f>SUM(M24:M40)</f>
        <v>42362.222</v>
      </c>
      <c r="N41" s="14">
        <f>SUM(N24:N40)</f>
        <v>42262.222</v>
      </c>
      <c r="O41" s="14">
        <f>SUM(O24:O40)</f>
        <v>42362.222</v>
      </c>
      <c r="P41" s="14">
        <f>SUM(P24:P40)</f>
        <v>169248.888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23079.39264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192328.28064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1:H11"/>
    <mergeCell ref="A6:P6"/>
    <mergeCell ref="A7:P7"/>
    <mergeCell ref="A9:H9"/>
    <mergeCell ref="A10:H10"/>
    <mergeCell ref="A20:I20"/>
    <mergeCell ref="A21:H22"/>
    <mergeCell ref="I21:I22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32:H3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  <mergeCell ref="A18:H18"/>
    <mergeCell ref="A19:H19"/>
    <mergeCell ref="A12:H12"/>
    <mergeCell ref="A13:H13"/>
    <mergeCell ref="A14:H14"/>
    <mergeCell ref="A15:H15"/>
    <mergeCell ref="A17:H17"/>
    <mergeCell ref="A16:H1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1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(K29*I17*12)+(114*2.53*12)+(96.9*6.4*12)+(92.9*2.53*12)</f>
        <v>212872.46399999998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21122.895600000003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J37*I19*12</f>
        <v>33985.92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32157.753551999995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32157.753551999995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235823.52604799997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29">
        <v>5.5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45.68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375</v>
      </c>
      <c r="M24" s="6">
        <f aca="true" t="shared" si="1" ref="M24:M30">P24/4</f>
        <v>375</v>
      </c>
      <c r="N24" s="6">
        <f aca="true" t="shared" si="2" ref="N24:N30">P24/4</f>
        <v>375</v>
      </c>
      <c r="O24" s="6">
        <f aca="true" t="shared" si="3" ref="O24:O30">P24/4</f>
        <v>375</v>
      </c>
      <c r="P24" s="8">
        <v>1500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3017.41+303.8</f>
        <v>3321.21</v>
      </c>
      <c r="L25" s="8">
        <f t="shared" si="0"/>
        <v>5978.178</v>
      </c>
      <c r="M25" s="8">
        <f t="shared" si="1"/>
        <v>5978.178</v>
      </c>
      <c r="N25" s="8">
        <f t="shared" si="2"/>
        <v>5978.178</v>
      </c>
      <c r="O25" s="8">
        <f t="shared" si="3"/>
        <v>5978.178</v>
      </c>
      <c r="P25" s="8">
        <f>J25*K25*12</f>
        <v>23912.712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3017.41+303.8</f>
        <v>3321.21</v>
      </c>
      <c r="L26" s="8">
        <f t="shared" si="0"/>
        <v>11258.901899999999</v>
      </c>
      <c r="M26" s="8">
        <f t="shared" si="1"/>
        <v>11258.901899999999</v>
      </c>
      <c r="N26" s="8">
        <f t="shared" si="2"/>
        <v>11258.901899999999</v>
      </c>
      <c r="O26" s="8">
        <f t="shared" si="3"/>
        <v>11258.901899999999</v>
      </c>
      <c r="P26" s="8">
        <f>K26*J26*12</f>
        <v>45035.607599999996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3017.41+303.8</f>
        <v>3321.21</v>
      </c>
      <c r="L27" s="8">
        <f t="shared" si="0"/>
        <v>4682.9061</v>
      </c>
      <c r="M27" s="8">
        <f t="shared" si="1"/>
        <v>4682.9061</v>
      </c>
      <c r="N27" s="8">
        <f t="shared" si="2"/>
        <v>4682.9061</v>
      </c>
      <c r="O27" s="8">
        <f t="shared" si="3"/>
        <v>4682.9061</v>
      </c>
      <c r="P27" s="8">
        <f>K27*J27*12</f>
        <v>18731.6244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625</v>
      </c>
      <c r="M28" s="6">
        <f t="shared" si="1"/>
        <v>625</v>
      </c>
      <c r="N28" s="6">
        <f t="shared" si="2"/>
        <v>625</v>
      </c>
      <c r="O28" s="6">
        <f t="shared" si="3"/>
        <v>625</v>
      </c>
      <c r="P28" s="6">
        <v>2500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3017.41</v>
      </c>
      <c r="L29" s="8">
        <f t="shared" si="0"/>
        <v>10862.676</v>
      </c>
      <c r="M29" s="8">
        <f t="shared" si="1"/>
        <v>10862.676</v>
      </c>
      <c r="N29" s="8">
        <f t="shared" si="2"/>
        <v>10862.676</v>
      </c>
      <c r="O29" s="8">
        <f t="shared" si="3"/>
        <v>10862.676</v>
      </c>
      <c r="P29" s="8">
        <f>J29*K29*12</f>
        <v>43450.704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3017.41</v>
      </c>
      <c r="L30" s="8">
        <f t="shared" si="0"/>
        <v>7241.784</v>
      </c>
      <c r="M30" s="8">
        <f t="shared" si="1"/>
        <v>7241.784</v>
      </c>
      <c r="N30" s="8">
        <f t="shared" si="2"/>
        <v>7241.784</v>
      </c>
      <c r="O30" s="8">
        <f t="shared" si="3"/>
        <v>7241.784</v>
      </c>
      <c r="P30" s="8">
        <f>K30*J30*12</f>
        <v>28967.136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2.5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458.75</v>
      </c>
      <c r="M32" s="8">
        <f>P32/4</f>
        <v>458.75</v>
      </c>
      <c r="N32" s="8">
        <f>P32/4</f>
        <v>458.75</v>
      </c>
      <c r="O32" s="8">
        <f>P32/4</f>
        <v>458.75</v>
      </c>
      <c r="P32" s="8">
        <v>1835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220.4</v>
      </c>
      <c r="L33" s="8"/>
      <c r="M33" s="8">
        <f>P33/2</f>
        <v>110.2</v>
      </c>
      <c r="N33" s="8"/>
      <c r="O33" s="8">
        <f>P33/2</f>
        <v>110.2</v>
      </c>
      <c r="P33" s="8">
        <f>K33*J33</f>
        <v>220.4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3017.41+303.8</f>
        <v>3321.21</v>
      </c>
      <c r="L35" s="8">
        <f>P35/4</f>
        <v>4782.542399999999</v>
      </c>
      <c r="M35" s="8">
        <f>P35/4</f>
        <v>4782.542399999999</v>
      </c>
      <c r="N35" s="8">
        <f>P35/4</f>
        <v>4782.542399999999</v>
      </c>
      <c r="O35" s="8">
        <f>P35/4</f>
        <v>4782.542399999999</v>
      </c>
      <c r="P35" s="8">
        <f>K35*J35*12</f>
        <v>19130.169599999997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1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140</v>
      </c>
      <c r="J37" s="6">
        <v>62</v>
      </c>
      <c r="K37" s="6">
        <v>39.74</v>
      </c>
      <c r="L37" s="8">
        <f>P37/4</f>
        <v>7391.64</v>
      </c>
      <c r="M37" s="8">
        <f>P37/4</f>
        <v>7391.64</v>
      </c>
      <c r="N37" s="8">
        <f>P37/4</f>
        <v>7391.64</v>
      </c>
      <c r="O37" s="8">
        <f>P37/4</f>
        <v>7391.64</v>
      </c>
      <c r="P37" s="8">
        <f>K37*J37*12</f>
        <v>29566.56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6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4782.5</v>
      </c>
      <c r="M39" s="8">
        <f>P39/4</f>
        <v>4782.5</v>
      </c>
      <c r="N39" s="8">
        <f>P39/4</f>
        <v>4782.5</v>
      </c>
      <c r="O39" s="8">
        <f>P39/4</f>
        <v>4782.5</v>
      </c>
      <c r="P39" s="8">
        <v>19130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39</v>
      </c>
      <c r="L40" s="8">
        <f>P40/4</f>
        <v>460.98</v>
      </c>
      <c r="M40" s="8">
        <f>L40</f>
        <v>460.98</v>
      </c>
      <c r="N40" s="8">
        <f>M40</f>
        <v>460.98</v>
      </c>
      <c r="O40" s="8">
        <f>N40</f>
        <v>460.98</v>
      </c>
      <c r="P40" s="8">
        <f>J40*K40*12</f>
        <v>1843.92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58900.8584</v>
      </c>
      <c r="M41" s="14">
        <f>SUM(M24:M40)</f>
        <v>59011.058399999994</v>
      </c>
      <c r="N41" s="14">
        <f>SUM(N24:N40)</f>
        <v>58900.8584</v>
      </c>
      <c r="O41" s="14">
        <f>SUM(O24:O40)</f>
        <v>59011.058399999994</v>
      </c>
      <c r="P41" s="14">
        <f>SUM(P24:P40)</f>
        <v>235823.83359999998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32157.753551999995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267981.587152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20:I20"/>
    <mergeCell ref="A21:H22"/>
    <mergeCell ref="I21:I22"/>
    <mergeCell ref="A18:H18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32:H3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5">
      <selection activeCell="P33" sqref="P33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384305.76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32851.943999999996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135746.712</v>
      </c>
    </row>
    <row r="14" spans="1:9" ht="12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66348.52992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66348.52992</v>
      </c>
    </row>
    <row r="16" spans="1:9" ht="13.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486555.88607999997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29">
        <v>6.2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1500</v>
      </c>
      <c r="M24" s="6">
        <f aca="true" t="shared" si="1" ref="M24:M30">P24/4</f>
        <v>1500</v>
      </c>
      <c r="N24" s="6">
        <f aca="true" t="shared" si="2" ref="N24:N30">P24/4</f>
        <v>1500</v>
      </c>
      <c r="O24" s="6">
        <f aca="true" t="shared" si="3" ref="O24:O30">P24/4</f>
        <v>1500</v>
      </c>
      <c r="P24" s="8">
        <v>6000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0.52</v>
      </c>
      <c r="K25" s="6">
        <v>5165.4</v>
      </c>
      <c r="L25" s="8">
        <f t="shared" si="0"/>
        <v>8058.023999999999</v>
      </c>
      <c r="M25" s="8">
        <f t="shared" si="1"/>
        <v>8058.023999999999</v>
      </c>
      <c r="N25" s="8">
        <f t="shared" si="2"/>
        <v>8058.023999999999</v>
      </c>
      <c r="O25" s="8">
        <f t="shared" si="3"/>
        <v>8058.023999999999</v>
      </c>
      <c r="P25" s="8">
        <f>J25*K25*12</f>
        <v>32232.095999999998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0.9</v>
      </c>
      <c r="K26" s="6">
        <v>5165.4</v>
      </c>
      <c r="L26" s="8">
        <f t="shared" si="0"/>
        <v>13946.579999999998</v>
      </c>
      <c r="M26" s="8">
        <f t="shared" si="1"/>
        <v>13946.579999999998</v>
      </c>
      <c r="N26" s="6">
        <f t="shared" si="2"/>
        <v>13946.579999999998</v>
      </c>
      <c r="O26" s="8">
        <f t="shared" si="3"/>
        <v>13946.579999999998</v>
      </c>
      <c r="P26" s="8">
        <f>K26*J26*12</f>
        <v>55786.31999999999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0.38</v>
      </c>
      <c r="K27" s="6">
        <v>5165.4</v>
      </c>
      <c r="L27" s="8">
        <f t="shared" si="0"/>
        <v>5888.556</v>
      </c>
      <c r="M27" s="8">
        <f t="shared" si="1"/>
        <v>5888.556</v>
      </c>
      <c r="N27" s="8">
        <f t="shared" si="2"/>
        <v>5888.556</v>
      </c>
      <c r="O27" s="8">
        <f t="shared" si="3"/>
        <v>5888.556</v>
      </c>
      <c r="P27" s="8">
        <f>K27*J27*12</f>
        <v>23554.224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3000</v>
      </c>
      <c r="M28" s="6">
        <f t="shared" si="1"/>
        <v>3000</v>
      </c>
      <c r="N28" s="6">
        <f t="shared" si="2"/>
        <v>3000</v>
      </c>
      <c r="O28" s="6">
        <f t="shared" si="3"/>
        <v>3000</v>
      </c>
      <c r="P28" s="6">
        <v>12000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0.95</v>
      </c>
      <c r="K29" s="6">
        <v>5165.4</v>
      </c>
      <c r="L29" s="8">
        <f t="shared" si="0"/>
        <v>14721.389999999998</v>
      </c>
      <c r="M29" s="8">
        <f t="shared" si="1"/>
        <v>14721.389999999998</v>
      </c>
      <c r="N29" s="6">
        <f t="shared" si="2"/>
        <v>14721.389999999998</v>
      </c>
      <c r="O29" s="8">
        <f t="shared" si="3"/>
        <v>14721.389999999998</v>
      </c>
      <c r="P29" s="8">
        <f>J29*K29*12</f>
        <v>58885.55999999999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5165.4</v>
      </c>
      <c r="L30" s="8">
        <f t="shared" si="0"/>
        <v>12396.96</v>
      </c>
      <c r="M30" s="8">
        <f t="shared" si="1"/>
        <v>12396.96</v>
      </c>
      <c r="N30" s="8">
        <f t="shared" si="2"/>
        <v>12396.96</v>
      </c>
      <c r="O30" s="8">
        <f t="shared" si="3"/>
        <v>12396.96</v>
      </c>
      <c r="P30" s="8">
        <f>K30*J30*12</f>
        <v>49587.84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6286</v>
      </c>
      <c r="M32" s="8">
        <f>P32/4</f>
        <v>6286</v>
      </c>
      <c r="N32" s="8">
        <f>P32/4</f>
        <v>6286</v>
      </c>
      <c r="O32" s="8">
        <f>P32/4</f>
        <v>6286</v>
      </c>
      <c r="P32" s="8">
        <v>25144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870</v>
      </c>
      <c r="L33" s="6"/>
      <c r="M33" s="8">
        <f>P33/2</f>
        <v>435</v>
      </c>
      <c r="N33" s="6"/>
      <c r="O33" s="8">
        <f>P33/2</f>
        <v>435</v>
      </c>
      <c r="P33" s="8">
        <f>K33*J33</f>
        <v>870</v>
      </c>
      <c r="R33" s="12"/>
    </row>
    <row r="34" spans="1:18" ht="15">
      <c r="A34" s="48" t="s">
        <v>44</v>
      </c>
      <c r="B34" s="49"/>
      <c r="C34" s="49"/>
      <c r="D34" s="49"/>
      <c r="E34" s="49"/>
      <c r="F34" s="49"/>
      <c r="G34" s="49"/>
      <c r="H34" s="50"/>
      <c r="I34" s="6"/>
      <c r="J34" s="6"/>
      <c r="K34" s="6"/>
      <c r="L34" s="8">
        <f>P34/4</f>
        <v>10170</v>
      </c>
      <c r="M34" s="6">
        <f>P34/4</f>
        <v>10170</v>
      </c>
      <c r="N34" s="6">
        <f>P34/4</f>
        <v>10170</v>
      </c>
      <c r="O34" s="6">
        <f>P34/4</f>
        <v>10170</v>
      </c>
      <c r="P34" s="8">
        <v>40680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6"/>
      <c r="N35" s="6"/>
      <c r="O35" s="6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5165.4</v>
      </c>
      <c r="L36" s="8">
        <f>P36/4</f>
        <v>7438.1759999999995</v>
      </c>
      <c r="M36" s="8">
        <f>P36/4</f>
        <v>7438.1759999999995</v>
      </c>
      <c r="N36" s="8">
        <f>P36/4</f>
        <v>7438.1759999999995</v>
      </c>
      <c r="O36" s="8">
        <f>P36/4</f>
        <v>7438.1759999999995</v>
      </c>
      <c r="P36" s="8">
        <f>K36*J36*12</f>
        <v>29752.703999999998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6"/>
      <c r="N37" s="6"/>
      <c r="O37" s="6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5165.4</v>
      </c>
      <c r="L38" s="8">
        <f>P38/4</f>
        <v>29442.779999999995</v>
      </c>
      <c r="M38" s="6">
        <f>P38/4</f>
        <v>29442.779999999995</v>
      </c>
      <c r="N38" s="6">
        <f>P38/4</f>
        <v>29442.779999999995</v>
      </c>
      <c r="O38" s="6">
        <f>P38/4</f>
        <v>29442.779999999995</v>
      </c>
      <c r="P38" s="8">
        <f>K38*J38*12</f>
        <v>117771.11999999998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7438.25</v>
      </c>
      <c r="M40" s="8">
        <f>P40/4</f>
        <v>7438.25</v>
      </c>
      <c r="N40" s="8">
        <f>P40/4</f>
        <v>7438.25</v>
      </c>
      <c r="O40" s="8">
        <f>P40/4</f>
        <v>7438.25</v>
      </c>
      <c r="P40" s="8">
        <v>29753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96</v>
      </c>
      <c r="L41" s="8">
        <f>P41/4</f>
        <v>1134.72</v>
      </c>
      <c r="M41" s="8">
        <f>L41</f>
        <v>1134.72</v>
      </c>
      <c r="N41" s="8">
        <f>M41</f>
        <v>1134.72</v>
      </c>
      <c r="O41" s="8">
        <f>N41</f>
        <v>1134.72</v>
      </c>
      <c r="P41" s="8">
        <f>J41*K41*12</f>
        <v>4538.88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121421.43599999999</v>
      </c>
      <c r="M42" s="14">
        <f>SUM(M24:M41)</f>
        <v>121856.43599999999</v>
      </c>
      <c r="N42" s="14">
        <f>SUM(N24:N41)</f>
        <v>121421.43599999999</v>
      </c>
      <c r="O42" s="14">
        <f>SUM(O24:O41)</f>
        <v>121856.43599999999</v>
      </c>
      <c r="P42" s="14">
        <f>SUM(P24:P41)</f>
        <v>486555.74399999995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66348.52992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552904.27392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1:B1"/>
    <mergeCell ref="A3:B3"/>
    <mergeCell ref="L4:P4"/>
    <mergeCell ref="K3:P3"/>
    <mergeCell ref="A11:H11"/>
    <mergeCell ref="A6:P6"/>
    <mergeCell ref="A7:P7"/>
    <mergeCell ref="A9:H9"/>
    <mergeCell ref="A10:H10"/>
    <mergeCell ref="A20:I20"/>
    <mergeCell ref="A21:H22"/>
    <mergeCell ref="I21:I22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9:H39"/>
    <mergeCell ref="A35:H35"/>
    <mergeCell ref="A36:H36"/>
    <mergeCell ref="A37:H37"/>
    <mergeCell ref="A38:H38"/>
    <mergeCell ref="A44:H44"/>
    <mergeCell ref="A45:H45"/>
    <mergeCell ref="A40:H40"/>
    <mergeCell ref="A41:H41"/>
    <mergeCell ref="A42:H42"/>
    <mergeCell ref="A43:H43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4">
      <selection activeCell="P47" sqref="P4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9.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4.2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1" customHeight="1">
      <c r="A11" s="57" t="s">
        <v>155</v>
      </c>
      <c r="B11" s="57"/>
      <c r="C11" s="57"/>
      <c r="D11" s="57"/>
      <c r="E11" s="57"/>
      <c r="F11" s="57"/>
      <c r="G11" s="57"/>
      <c r="H11" s="57"/>
      <c r="I11" s="8">
        <f>K30*I20*12</f>
        <v>364621.656</v>
      </c>
    </row>
    <row r="12" spans="1:9" ht="17.2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K30*I21*12</f>
        <v>34945.656</v>
      </c>
    </row>
    <row r="13" spans="1:9" ht="21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K44*I23*12</f>
        <v>28753.536</v>
      </c>
    </row>
    <row r="14" spans="1:9" ht="17.25" customHeight="1">
      <c r="A14" s="57" t="s">
        <v>128</v>
      </c>
      <c r="B14" s="57"/>
      <c r="C14" s="57"/>
      <c r="D14" s="57"/>
      <c r="E14" s="57"/>
      <c r="F14" s="57"/>
      <c r="G14" s="57"/>
      <c r="H14" s="57"/>
      <c r="I14" s="8">
        <f>K45*I22*12</f>
        <v>164606.27999999997</v>
      </c>
    </row>
    <row r="15" spans="1:9" ht="12" customHeight="1">
      <c r="A15" s="57" t="s">
        <v>115</v>
      </c>
      <c r="B15" s="57"/>
      <c r="C15" s="57"/>
      <c r="D15" s="57"/>
      <c r="E15" s="57"/>
      <c r="F15" s="57"/>
      <c r="G15" s="57"/>
      <c r="H15" s="57"/>
      <c r="I15" s="8">
        <f>K30*I24*12</f>
        <v>144398.08800000002</v>
      </c>
    </row>
    <row r="16" spans="1:9" ht="12" customHeight="1">
      <c r="A16" s="90" t="s">
        <v>37</v>
      </c>
      <c r="B16" s="91"/>
      <c r="C16" s="91"/>
      <c r="D16" s="91"/>
      <c r="E16" s="91"/>
      <c r="F16" s="91"/>
      <c r="G16" s="91"/>
      <c r="H16" s="92"/>
      <c r="I16" s="16"/>
    </row>
    <row r="17" spans="1:9" ht="11.25" customHeight="1">
      <c r="A17" s="58" t="s">
        <v>38</v>
      </c>
      <c r="B17" s="59"/>
      <c r="C17" s="59"/>
      <c r="D17" s="59"/>
      <c r="E17" s="59"/>
      <c r="F17" s="59"/>
      <c r="G17" s="59"/>
      <c r="H17" s="60"/>
      <c r="I17" s="18">
        <f>SUM(I11:I15)*12%</f>
        <v>88479.02592</v>
      </c>
    </row>
    <row r="18" spans="1:9" ht="10.5" customHeight="1">
      <c r="A18" s="61" t="s">
        <v>39</v>
      </c>
      <c r="B18" s="62"/>
      <c r="C18" s="62"/>
      <c r="D18" s="62"/>
      <c r="E18" s="62"/>
      <c r="F18" s="62"/>
      <c r="G18" s="62"/>
      <c r="H18" s="63"/>
      <c r="I18" s="8">
        <f>I17</f>
        <v>88479.02592</v>
      </c>
    </row>
    <row r="19" spans="1:9" ht="14.25" customHeight="1">
      <c r="A19" s="46" t="s">
        <v>4</v>
      </c>
      <c r="B19" s="46"/>
      <c r="C19" s="46"/>
      <c r="D19" s="46"/>
      <c r="E19" s="46"/>
      <c r="F19" s="46"/>
      <c r="G19" s="46"/>
      <c r="H19" s="46"/>
      <c r="I19" s="14">
        <f>SUM(I11:I15)-I18</f>
        <v>648846.19008</v>
      </c>
    </row>
    <row r="20" spans="1:9" ht="12.75" customHeight="1">
      <c r="A20" s="57" t="s">
        <v>152</v>
      </c>
      <c r="B20" s="57"/>
      <c r="C20" s="57"/>
      <c r="D20" s="57"/>
      <c r="E20" s="57"/>
      <c r="F20" s="57"/>
      <c r="G20" s="57"/>
      <c r="H20" s="57"/>
      <c r="I20" s="29">
        <v>5.53</v>
      </c>
    </row>
    <row r="21" spans="1:9" ht="11.25" customHeight="1">
      <c r="A21" s="57" t="s">
        <v>116</v>
      </c>
      <c r="B21" s="57"/>
      <c r="C21" s="57"/>
      <c r="D21" s="57"/>
      <c r="E21" s="57"/>
      <c r="F21" s="57"/>
      <c r="G21" s="57"/>
      <c r="H21" s="57"/>
      <c r="I21" s="29">
        <v>0.53</v>
      </c>
    </row>
    <row r="22" spans="1:9" ht="12" customHeight="1">
      <c r="A22" s="74" t="s">
        <v>129</v>
      </c>
      <c r="B22" s="74"/>
      <c r="C22" s="74"/>
      <c r="D22" s="74"/>
      <c r="E22" s="74"/>
      <c r="F22" s="74"/>
      <c r="G22" s="74"/>
      <c r="H22" s="74"/>
      <c r="I22" s="6">
        <v>3.1</v>
      </c>
    </row>
    <row r="23" spans="1:9" ht="12" customHeight="1">
      <c r="A23" s="74" t="s">
        <v>129</v>
      </c>
      <c r="B23" s="74"/>
      <c r="C23" s="74"/>
      <c r="D23" s="74"/>
      <c r="E23" s="74"/>
      <c r="F23" s="74"/>
      <c r="G23" s="74"/>
      <c r="H23" s="74"/>
      <c r="I23" s="29">
        <v>2.24</v>
      </c>
    </row>
    <row r="24" spans="1:9" ht="13.5" customHeight="1">
      <c r="A24" s="57" t="s">
        <v>117</v>
      </c>
      <c r="B24" s="57"/>
      <c r="C24" s="57"/>
      <c r="D24" s="57"/>
      <c r="E24" s="57"/>
      <c r="F24" s="57"/>
      <c r="G24" s="57"/>
      <c r="H24" s="57"/>
      <c r="I24" s="6">
        <v>2.19</v>
      </c>
    </row>
    <row r="25" spans="1:9" ht="12.75" customHeight="1">
      <c r="A25" s="64"/>
      <c r="B25" s="64"/>
      <c r="C25" s="64"/>
      <c r="D25" s="64"/>
      <c r="E25" s="64"/>
      <c r="F25" s="64"/>
      <c r="G25" s="64"/>
      <c r="H25" s="64"/>
      <c r="I25" s="64"/>
    </row>
    <row r="26" spans="1:16" ht="12" customHeight="1">
      <c r="A26" s="65" t="s">
        <v>7</v>
      </c>
      <c r="B26" s="65"/>
      <c r="C26" s="65"/>
      <c r="D26" s="65"/>
      <c r="E26" s="65"/>
      <c r="F26" s="65"/>
      <c r="G26" s="65"/>
      <c r="H26" s="65"/>
      <c r="I26" s="66" t="s">
        <v>8</v>
      </c>
      <c r="J26" s="66" t="s">
        <v>9</v>
      </c>
      <c r="K26" s="66" t="s">
        <v>10</v>
      </c>
      <c r="L26" s="82" t="s">
        <v>11</v>
      </c>
      <c r="M26" s="82"/>
      <c r="N26" s="82"/>
      <c r="O26" s="47"/>
      <c r="P26" s="65" t="s">
        <v>16</v>
      </c>
    </row>
    <row r="27" spans="1:16" ht="16.5" customHeight="1">
      <c r="A27" s="65"/>
      <c r="B27" s="65"/>
      <c r="C27" s="65"/>
      <c r="D27" s="65"/>
      <c r="E27" s="65"/>
      <c r="F27" s="65"/>
      <c r="G27" s="65"/>
      <c r="H27" s="65"/>
      <c r="I27" s="67"/>
      <c r="J27" s="67"/>
      <c r="K27" s="67"/>
      <c r="L27" s="6" t="s">
        <v>12</v>
      </c>
      <c r="M27" s="6" t="s">
        <v>13</v>
      </c>
      <c r="N27" s="6" t="s">
        <v>14</v>
      </c>
      <c r="O27" s="6" t="s">
        <v>15</v>
      </c>
      <c r="P27" s="65"/>
    </row>
    <row r="28" spans="1:16" ht="15">
      <c r="A28" s="51" t="s">
        <v>17</v>
      </c>
      <c r="B28" s="52"/>
      <c r="C28" s="52"/>
      <c r="D28" s="52"/>
      <c r="E28" s="52"/>
      <c r="F28" s="52"/>
      <c r="G28" s="52"/>
      <c r="H28" s="53"/>
      <c r="I28" s="5"/>
      <c r="J28" s="2"/>
      <c r="K28" s="2"/>
      <c r="L28" s="6"/>
      <c r="M28" s="6"/>
      <c r="N28" s="6"/>
      <c r="O28" s="6"/>
      <c r="P28" s="2"/>
    </row>
    <row r="29" spans="1:16" ht="15">
      <c r="A29" s="54" t="s">
        <v>18</v>
      </c>
      <c r="B29" s="55"/>
      <c r="C29" s="55"/>
      <c r="D29" s="55"/>
      <c r="E29" s="55"/>
      <c r="F29" s="55"/>
      <c r="G29" s="55"/>
      <c r="H29" s="56"/>
      <c r="I29" s="5"/>
      <c r="J29" s="2"/>
      <c r="K29" s="2"/>
      <c r="L29" s="6">
        <f aca="true" t="shared" si="0" ref="L29:L37">P29/4</f>
        <v>3000</v>
      </c>
      <c r="M29" s="6">
        <f aca="true" t="shared" si="1" ref="M29:M37">P29/4</f>
        <v>3000</v>
      </c>
      <c r="N29" s="6">
        <f aca="true" t="shared" si="2" ref="N29:N37">P29/4</f>
        <v>3000</v>
      </c>
      <c r="O29" s="6">
        <f aca="true" t="shared" si="3" ref="O29:O37">P29/4</f>
        <v>3000</v>
      </c>
      <c r="P29" s="8">
        <v>12000</v>
      </c>
    </row>
    <row r="30" spans="1:18" ht="25.5" customHeight="1">
      <c r="A30" s="54" t="s">
        <v>19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0.52</v>
      </c>
      <c r="K30" s="6">
        <v>5494.6</v>
      </c>
      <c r="L30" s="8">
        <f t="shared" si="0"/>
        <v>8571.576000000001</v>
      </c>
      <c r="M30" s="8">
        <f t="shared" si="1"/>
        <v>8571.576000000001</v>
      </c>
      <c r="N30" s="8">
        <f t="shared" si="2"/>
        <v>8571.576000000001</v>
      </c>
      <c r="O30" s="8">
        <f t="shared" si="3"/>
        <v>8571.576000000001</v>
      </c>
      <c r="P30" s="8">
        <f>J30*K30*12</f>
        <v>34286.304000000004</v>
      </c>
      <c r="R30" s="12"/>
    </row>
    <row r="31" spans="1:16" ht="24.75" customHeight="1">
      <c r="A31" s="54" t="s">
        <v>20</v>
      </c>
      <c r="B31" s="55"/>
      <c r="C31" s="55"/>
      <c r="D31" s="55"/>
      <c r="E31" s="55"/>
      <c r="F31" s="55"/>
      <c r="G31" s="55"/>
      <c r="H31" s="56"/>
      <c r="I31" s="4" t="s">
        <v>23</v>
      </c>
      <c r="J31" s="6">
        <v>0.9</v>
      </c>
      <c r="K31" s="6">
        <v>5494.6</v>
      </c>
      <c r="L31" s="8">
        <f t="shared" si="0"/>
        <v>14835.420000000002</v>
      </c>
      <c r="M31" s="8">
        <f t="shared" si="1"/>
        <v>14835.420000000002</v>
      </c>
      <c r="N31" s="8">
        <f t="shared" si="2"/>
        <v>14835.420000000002</v>
      </c>
      <c r="O31" s="8">
        <f t="shared" si="3"/>
        <v>14835.420000000002</v>
      </c>
      <c r="P31" s="8">
        <f>K31*J31*12</f>
        <v>59341.68000000001</v>
      </c>
    </row>
    <row r="32" spans="1:16" ht="28.5" customHeight="1">
      <c r="A32" s="54" t="s">
        <v>21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0.38</v>
      </c>
      <c r="K32" s="6">
        <v>5494.6</v>
      </c>
      <c r="L32" s="8">
        <f t="shared" si="0"/>
        <v>6263.844000000001</v>
      </c>
      <c r="M32" s="8">
        <f t="shared" si="1"/>
        <v>6263.844000000001</v>
      </c>
      <c r="N32" s="8">
        <f t="shared" si="2"/>
        <v>6263.844000000001</v>
      </c>
      <c r="O32" s="8">
        <f t="shared" si="3"/>
        <v>6263.844000000001</v>
      </c>
      <c r="P32" s="8">
        <f>K32*J32*12</f>
        <v>25055.376000000004</v>
      </c>
    </row>
    <row r="33" spans="1:16" ht="21.75" customHeight="1">
      <c r="A33" s="73" t="s">
        <v>34</v>
      </c>
      <c r="B33" s="74"/>
      <c r="C33" s="74"/>
      <c r="D33" s="74"/>
      <c r="E33" s="74"/>
      <c r="F33" s="74"/>
      <c r="G33" s="74"/>
      <c r="H33" s="75"/>
      <c r="I33" s="4" t="s">
        <v>23</v>
      </c>
      <c r="J33" s="6"/>
      <c r="K33" s="6"/>
      <c r="L33" s="8">
        <f t="shared" si="0"/>
        <v>4000</v>
      </c>
      <c r="M33" s="8">
        <f t="shared" si="1"/>
        <v>4000</v>
      </c>
      <c r="N33" s="8">
        <f t="shared" si="2"/>
        <v>4000</v>
      </c>
      <c r="O33" s="8">
        <f t="shared" si="3"/>
        <v>4000</v>
      </c>
      <c r="P33" s="8">
        <v>16000</v>
      </c>
    </row>
    <row r="34" spans="1:16" ht="24.75" customHeight="1">
      <c r="A34" s="54" t="s">
        <v>35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0.95</v>
      </c>
      <c r="K34" s="6">
        <v>5494.6</v>
      </c>
      <c r="L34" s="8">
        <f t="shared" si="0"/>
        <v>15659.61</v>
      </c>
      <c r="M34" s="8">
        <f t="shared" si="1"/>
        <v>15659.61</v>
      </c>
      <c r="N34" s="8">
        <f t="shared" si="2"/>
        <v>15659.61</v>
      </c>
      <c r="O34" s="8">
        <f t="shared" si="3"/>
        <v>15659.61</v>
      </c>
      <c r="P34" s="8">
        <f>J34*K34*12</f>
        <v>62638.44</v>
      </c>
    </row>
    <row r="35" spans="1:16" ht="22.5" customHeight="1">
      <c r="A35" s="54" t="s">
        <v>36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0.8</v>
      </c>
      <c r="K35" s="6">
        <v>5494.6</v>
      </c>
      <c r="L35" s="8">
        <f t="shared" si="0"/>
        <v>13187.04</v>
      </c>
      <c r="M35" s="8">
        <f t="shared" si="1"/>
        <v>13187.04</v>
      </c>
      <c r="N35" s="8">
        <f t="shared" si="2"/>
        <v>13187.04</v>
      </c>
      <c r="O35" s="8">
        <f t="shared" si="3"/>
        <v>13187.04</v>
      </c>
      <c r="P35" s="8">
        <f>K35*J35*12</f>
        <v>52748.16</v>
      </c>
    </row>
    <row r="36" spans="1:16" ht="15.75" customHeight="1">
      <c r="A36" s="54" t="s">
        <v>40</v>
      </c>
      <c r="B36" s="55"/>
      <c r="C36" s="55"/>
      <c r="D36" s="55"/>
      <c r="E36" s="55"/>
      <c r="F36" s="55"/>
      <c r="G36" s="55"/>
      <c r="H36" s="56"/>
      <c r="I36" s="4" t="s">
        <v>24</v>
      </c>
      <c r="J36" s="6">
        <v>200</v>
      </c>
      <c r="K36" s="6">
        <v>1</v>
      </c>
      <c r="L36" s="8">
        <f t="shared" si="0"/>
        <v>600</v>
      </c>
      <c r="M36" s="8">
        <f t="shared" si="1"/>
        <v>600</v>
      </c>
      <c r="N36" s="8">
        <f t="shared" si="2"/>
        <v>600</v>
      </c>
      <c r="O36" s="8">
        <f t="shared" si="3"/>
        <v>600</v>
      </c>
      <c r="P36" s="8">
        <f>K36*J36*12</f>
        <v>2400</v>
      </c>
    </row>
    <row r="37" spans="1:16" ht="19.5" customHeight="1">
      <c r="A37" s="73" t="s">
        <v>41</v>
      </c>
      <c r="B37" s="74"/>
      <c r="C37" s="74"/>
      <c r="D37" s="74"/>
      <c r="E37" s="74"/>
      <c r="F37" s="74"/>
      <c r="G37" s="74"/>
      <c r="H37" s="75"/>
      <c r="I37" s="5"/>
      <c r="J37" s="6"/>
      <c r="K37" s="2"/>
      <c r="L37" s="8">
        <f t="shared" si="0"/>
        <v>4696.25</v>
      </c>
      <c r="M37" s="8">
        <f t="shared" si="1"/>
        <v>4696.25</v>
      </c>
      <c r="N37" s="8">
        <f t="shared" si="2"/>
        <v>4696.25</v>
      </c>
      <c r="O37" s="8">
        <f t="shared" si="3"/>
        <v>4696.25</v>
      </c>
      <c r="P37" s="8">
        <v>18785</v>
      </c>
    </row>
    <row r="38" spans="1:18" ht="13.5" customHeight="1">
      <c r="A38" s="54" t="s">
        <v>42</v>
      </c>
      <c r="B38" s="55"/>
      <c r="C38" s="55"/>
      <c r="D38" s="55"/>
      <c r="E38" s="55"/>
      <c r="F38" s="55"/>
      <c r="G38" s="55"/>
      <c r="H38" s="56"/>
      <c r="I38" s="6" t="s">
        <v>25</v>
      </c>
      <c r="J38" s="6">
        <v>1</v>
      </c>
      <c r="K38" s="6">
        <v>1054</v>
      </c>
      <c r="L38" s="8"/>
      <c r="M38" s="8">
        <f>P38/2</f>
        <v>527</v>
      </c>
      <c r="N38" s="8"/>
      <c r="O38" s="8">
        <f>P38/2</f>
        <v>527</v>
      </c>
      <c r="P38" s="8">
        <f>K38*J38</f>
        <v>1054</v>
      </c>
      <c r="R38" s="12"/>
    </row>
    <row r="39" spans="1:18" ht="12" customHeight="1">
      <c r="A39" s="51" t="s">
        <v>118</v>
      </c>
      <c r="B39" s="52"/>
      <c r="C39" s="52"/>
      <c r="D39" s="52"/>
      <c r="E39" s="52"/>
      <c r="F39" s="52"/>
      <c r="G39" s="52"/>
      <c r="H39" s="53"/>
      <c r="I39" s="6"/>
      <c r="J39" s="6"/>
      <c r="K39" s="6"/>
      <c r="L39" s="8"/>
      <c r="M39" s="8"/>
      <c r="N39" s="8"/>
      <c r="O39" s="8"/>
      <c r="P39" s="8"/>
      <c r="R39" s="12"/>
    </row>
    <row r="40" spans="1:18" ht="22.5">
      <c r="A40" s="54" t="s">
        <v>119</v>
      </c>
      <c r="B40" s="55"/>
      <c r="C40" s="55"/>
      <c r="D40" s="55"/>
      <c r="E40" s="55"/>
      <c r="F40" s="55"/>
      <c r="G40" s="55"/>
      <c r="H40" s="56"/>
      <c r="I40" s="4" t="s">
        <v>23</v>
      </c>
      <c r="J40" s="6">
        <v>0.48</v>
      </c>
      <c r="K40" s="6">
        <v>5494.6</v>
      </c>
      <c r="L40" s="8">
        <f>P40/4</f>
        <v>7912.224</v>
      </c>
      <c r="M40" s="8">
        <f>P40/4</f>
        <v>7912.224</v>
      </c>
      <c r="N40" s="8">
        <f>P40/4</f>
        <v>7912.224</v>
      </c>
      <c r="O40" s="8">
        <f>P40/4</f>
        <v>7912.224</v>
      </c>
      <c r="P40" s="8">
        <f>K40*J40*12</f>
        <v>31648.896</v>
      </c>
      <c r="R40" s="12"/>
    </row>
    <row r="41" spans="1:18" ht="15">
      <c r="A41" s="51" t="s">
        <v>120</v>
      </c>
      <c r="B41" s="52"/>
      <c r="C41" s="52"/>
      <c r="D41" s="52"/>
      <c r="E41" s="52"/>
      <c r="F41" s="52"/>
      <c r="G41" s="52"/>
      <c r="H41" s="53"/>
      <c r="I41" s="4"/>
      <c r="J41" s="6"/>
      <c r="K41" s="6"/>
      <c r="L41" s="8"/>
      <c r="M41" s="8"/>
      <c r="N41" s="8"/>
      <c r="O41" s="8"/>
      <c r="P41" s="8"/>
      <c r="R41" s="12"/>
    </row>
    <row r="42" spans="1:18" ht="22.5">
      <c r="A42" s="54" t="s">
        <v>121</v>
      </c>
      <c r="B42" s="55"/>
      <c r="C42" s="55"/>
      <c r="D42" s="55"/>
      <c r="E42" s="55"/>
      <c r="F42" s="55"/>
      <c r="G42" s="55"/>
      <c r="H42" s="56"/>
      <c r="I42" s="4" t="s">
        <v>23</v>
      </c>
      <c r="J42" s="6">
        <v>1.9</v>
      </c>
      <c r="K42" s="6">
        <v>5494.6</v>
      </c>
      <c r="L42" s="8">
        <f>P42/4</f>
        <v>31319.22</v>
      </c>
      <c r="M42" s="8">
        <f>P42/4</f>
        <v>31319.22</v>
      </c>
      <c r="N42" s="8">
        <f>P42/4</f>
        <v>31319.22</v>
      </c>
      <c r="O42" s="8">
        <f>P42/4</f>
        <v>31319.22</v>
      </c>
      <c r="P42" s="8">
        <f>K42*J42*12</f>
        <v>125276.88</v>
      </c>
      <c r="R42" s="12"/>
    </row>
    <row r="43" spans="1:18" ht="12.75" customHeight="1">
      <c r="A43" s="51" t="s">
        <v>146</v>
      </c>
      <c r="B43" s="52"/>
      <c r="C43" s="52"/>
      <c r="D43" s="52"/>
      <c r="E43" s="52"/>
      <c r="F43" s="52"/>
      <c r="G43" s="52"/>
      <c r="H43" s="53"/>
      <c r="I43" s="6"/>
      <c r="J43" s="6"/>
      <c r="K43" s="6"/>
      <c r="L43" s="8"/>
      <c r="M43" s="8"/>
      <c r="N43" s="8"/>
      <c r="O43" s="8"/>
      <c r="P43" s="8"/>
      <c r="R43" s="12"/>
    </row>
    <row r="44" spans="1:18" ht="22.5">
      <c r="A44" s="54" t="s">
        <v>147</v>
      </c>
      <c r="B44" s="55"/>
      <c r="C44" s="55"/>
      <c r="D44" s="55"/>
      <c r="E44" s="55"/>
      <c r="F44" s="55"/>
      <c r="G44" s="55"/>
      <c r="H44" s="56"/>
      <c r="I44" s="4" t="s">
        <v>23</v>
      </c>
      <c r="J44" s="6">
        <v>1.95</v>
      </c>
      <c r="K44" s="6">
        <v>1069.7</v>
      </c>
      <c r="L44" s="8">
        <f>P44/4</f>
        <v>6257.745</v>
      </c>
      <c r="M44" s="8">
        <f>P44/4</f>
        <v>6257.745</v>
      </c>
      <c r="N44" s="8">
        <f>P44/4</f>
        <v>6257.745</v>
      </c>
      <c r="O44" s="8">
        <f>P44/4</f>
        <v>6257.745</v>
      </c>
      <c r="P44" s="8">
        <f>K44*J44*12</f>
        <v>25030.98</v>
      </c>
      <c r="R44" s="12"/>
    </row>
    <row r="45" spans="1:18" ht="22.5">
      <c r="A45" s="54" t="s">
        <v>148</v>
      </c>
      <c r="B45" s="55"/>
      <c r="C45" s="55"/>
      <c r="D45" s="55"/>
      <c r="E45" s="55"/>
      <c r="F45" s="55"/>
      <c r="G45" s="55"/>
      <c r="H45" s="56"/>
      <c r="I45" s="4" t="s">
        <v>23</v>
      </c>
      <c r="J45" s="6">
        <v>2.7</v>
      </c>
      <c r="K45" s="6">
        <v>4424.9</v>
      </c>
      <c r="L45" s="8">
        <f>P45/4</f>
        <v>35841.69</v>
      </c>
      <c r="M45" s="8">
        <f>P45/4</f>
        <v>35841.69</v>
      </c>
      <c r="N45" s="8">
        <f>P45/4</f>
        <v>35841.69</v>
      </c>
      <c r="O45" s="8">
        <f>P45/4</f>
        <v>35841.69</v>
      </c>
      <c r="P45" s="8">
        <f>K45*J45*12</f>
        <v>143366.76</v>
      </c>
      <c r="R45" s="12"/>
    </row>
    <row r="46" spans="1:18" ht="12" customHeight="1">
      <c r="A46" s="51" t="s">
        <v>134</v>
      </c>
      <c r="B46" s="52"/>
      <c r="C46" s="52"/>
      <c r="D46" s="52"/>
      <c r="E46" s="52"/>
      <c r="F46" s="52"/>
      <c r="G46" s="52"/>
      <c r="H46" s="53"/>
      <c r="I46" s="5"/>
      <c r="J46" s="6"/>
      <c r="K46" s="6"/>
      <c r="L46" s="8"/>
      <c r="M46" s="8"/>
      <c r="N46" s="8"/>
      <c r="O46" s="8"/>
      <c r="P46" s="8"/>
      <c r="R46" s="12"/>
    </row>
    <row r="47" spans="1:18" ht="19.5" customHeight="1">
      <c r="A47" s="73" t="s">
        <v>135</v>
      </c>
      <c r="B47" s="74"/>
      <c r="C47" s="74"/>
      <c r="D47" s="74"/>
      <c r="E47" s="74"/>
      <c r="F47" s="74"/>
      <c r="G47" s="74"/>
      <c r="H47" s="75"/>
      <c r="I47" s="2"/>
      <c r="J47" s="6"/>
      <c r="K47" s="6"/>
      <c r="L47" s="8">
        <f>P47/4</f>
        <v>7912.25</v>
      </c>
      <c r="M47" s="8">
        <f>P47/4</f>
        <v>7912.25</v>
      </c>
      <c r="N47" s="8">
        <f>P47/4</f>
        <v>7912.25</v>
      </c>
      <c r="O47" s="8">
        <f>P47/4</f>
        <v>7912.25</v>
      </c>
      <c r="P47" s="8">
        <v>31649</v>
      </c>
      <c r="R47" s="12"/>
    </row>
    <row r="48" spans="1:18" ht="13.5" customHeight="1">
      <c r="A48" s="73" t="s">
        <v>136</v>
      </c>
      <c r="B48" s="74"/>
      <c r="C48" s="74"/>
      <c r="D48" s="74"/>
      <c r="E48" s="74"/>
      <c r="F48" s="74"/>
      <c r="G48" s="74"/>
      <c r="H48" s="75"/>
      <c r="I48" s="6" t="s">
        <v>27</v>
      </c>
      <c r="J48" s="6">
        <v>3.94</v>
      </c>
      <c r="K48" s="6">
        <v>160</v>
      </c>
      <c r="L48" s="8">
        <f>P48/4</f>
        <v>1891.1999999999998</v>
      </c>
      <c r="M48" s="8">
        <f>P48/4</f>
        <v>1891.1999999999998</v>
      </c>
      <c r="N48" s="8">
        <f>P48/4</f>
        <v>1891.1999999999998</v>
      </c>
      <c r="O48" s="8">
        <f>P48/4</f>
        <v>1891.1999999999998</v>
      </c>
      <c r="P48" s="8">
        <f>K48*J48*12</f>
        <v>7564.799999999999</v>
      </c>
      <c r="R48" s="12"/>
    </row>
    <row r="49" spans="1:17" ht="13.5" customHeight="1">
      <c r="A49" s="51" t="s">
        <v>28</v>
      </c>
      <c r="B49" s="52"/>
      <c r="C49" s="52"/>
      <c r="D49" s="52"/>
      <c r="E49" s="52"/>
      <c r="F49" s="52"/>
      <c r="G49" s="52"/>
      <c r="H49" s="53"/>
      <c r="I49" s="2"/>
      <c r="J49" s="6"/>
      <c r="K49" s="2"/>
      <c r="L49" s="43">
        <f>SUM(L29:L48)</f>
        <v>161948.06900000002</v>
      </c>
      <c r="M49" s="43">
        <f>SUM(M29:M48)</f>
        <v>162475.06900000002</v>
      </c>
      <c r="N49" s="43">
        <f>SUM(N29:N48)</f>
        <v>161948.06900000002</v>
      </c>
      <c r="O49" s="43">
        <f>SUM(O29:O48)</f>
        <v>162475.06900000002</v>
      </c>
      <c r="P49" s="43">
        <f>SUM(P29:P48)</f>
        <v>648846.2760000001</v>
      </c>
      <c r="Q49" s="15"/>
    </row>
    <row r="50" spans="1:16" ht="11.25" customHeight="1">
      <c r="A50" s="73" t="s">
        <v>127</v>
      </c>
      <c r="B50" s="74"/>
      <c r="C50" s="74"/>
      <c r="D50" s="74"/>
      <c r="E50" s="74"/>
      <c r="F50" s="74"/>
      <c r="G50" s="74"/>
      <c r="H50" s="75"/>
      <c r="I50" s="2"/>
      <c r="J50" s="6"/>
      <c r="K50" s="2"/>
      <c r="L50" s="8"/>
      <c r="M50" s="8"/>
      <c r="N50" s="8"/>
      <c r="O50" s="8"/>
      <c r="P50" s="8">
        <f>I18</f>
        <v>88479.02592</v>
      </c>
    </row>
    <row r="51" spans="1:16" ht="11.25" customHeight="1">
      <c r="A51" s="79" t="s">
        <v>29</v>
      </c>
      <c r="B51" s="80"/>
      <c r="C51" s="80"/>
      <c r="D51" s="80"/>
      <c r="E51" s="80"/>
      <c r="F51" s="80"/>
      <c r="G51" s="80"/>
      <c r="H51" s="81"/>
      <c r="I51" s="2"/>
      <c r="J51" s="6"/>
      <c r="K51" s="6"/>
      <c r="L51" s="8"/>
      <c r="M51" s="8"/>
      <c r="N51" s="8"/>
      <c r="O51" s="8"/>
      <c r="P51" s="14">
        <f>P49+P50</f>
        <v>737325.3019200001</v>
      </c>
    </row>
    <row r="52" spans="1:17" ht="12" customHeight="1">
      <c r="A52" s="54" t="s">
        <v>30</v>
      </c>
      <c r="B52" s="55"/>
      <c r="C52" s="55"/>
      <c r="D52" s="55"/>
      <c r="E52" s="55"/>
      <c r="F52" s="55"/>
      <c r="G52" s="55"/>
      <c r="H52" s="56"/>
      <c r="I52" s="2"/>
      <c r="J52" s="6"/>
      <c r="K52" s="2"/>
      <c r="L52" s="14"/>
      <c r="M52" s="14"/>
      <c r="N52" s="14"/>
      <c r="O52" s="14"/>
      <c r="P52" s="8">
        <v>0</v>
      </c>
      <c r="Q52" s="15"/>
    </row>
    <row r="55" ht="15">
      <c r="P55" s="15"/>
    </row>
  </sheetData>
  <mergeCells count="54">
    <mergeCell ref="A48:H48"/>
    <mergeCell ref="A44:H44"/>
    <mergeCell ref="A45:H45"/>
    <mergeCell ref="A46:H46"/>
    <mergeCell ref="A47:H47"/>
    <mergeCell ref="A17:H17"/>
    <mergeCell ref="A18:H18"/>
    <mergeCell ref="A19:H19"/>
    <mergeCell ref="A21:H21"/>
    <mergeCell ref="A20:H20"/>
    <mergeCell ref="A1:B1"/>
    <mergeCell ref="A3:B3"/>
    <mergeCell ref="L4:P4"/>
    <mergeCell ref="K3:P3"/>
    <mergeCell ref="A6:P6"/>
    <mergeCell ref="A7:P7"/>
    <mergeCell ref="A9:H9"/>
    <mergeCell ref="A16:H16"/>
    <mergeCell ref="A10:H10"/>
    <mergeCell ref="A11:H11"/>
    <mergeCell ref="A12:H12"/>
    <mergeCell ref="A13:H13"/>
    <mergeCell ref="A14:H14"/>
    <mergeCell ref="A15:H15"/>
    <mergeCell ref="A22:H22"/>
    <mergeCell ref="A23:H23"/>
    <mergeCell ref="A24:H24"/>
    <mergeCell ref="A25:I25"/>
    <mergeCell ref="L26:O26"/>
    <mergeCell ref="P26:P27"/>
    <mergeCell ref="A28:H28"/>
    <mergeCell ref="A29:H29"/>
    <mergeCell ref="A26:H27"/>
    <mergeCell ref="I26:I27"/>
    <mergeCell ref="J26:J27"/>
    <mergeCell ref="K26:K27"/>
    <mergeCell ref="A30:H30"/>
    <mergeCell ref="A31:H31"/>
    <mergeCell ref="A32:H32"/>
    <mergeCell ref="A37:H37"/>
    <mergeCell ref="A33:H33"/>
    <mergeCell ref="A34:H34"/>
    <mergeCell ref="A35:H35"/>
    <mergeCell ref="A36:H36"/>
    <mergeCell ref="A50:H50"/>
    <mergeCell ref="A51:H51"/>
    <mergeCell ref="A52:H52"/>
    <mergeCell ref="A38:H38"/>
    <mergeCell ref="A49:H49"/>
    <mergeCell ref="A39:H39"/>
    <mergeCell ref="A40:H40"/>
    <mergeCell ref="A41:H41"/>
    <mergeCell ref="A42:H42"/>
    <mergeCell ref="A43:H43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(K29*I17*12)+(35.5*2.53*12)</f>
        <v>233645.892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20432.5176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83495.76479999999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40508.900927999995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40508.900927999995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297065.273472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1000</v>
      </c>
      <c r="M24" s="6">
        <f aca="true" t="shared" si="1" ref="M24:M30">P24/4</f>
        <v>1000</v>
      </c>
      <c r="N24" s="6">
        <f aca="true" t="shared" si="2" ref="N24:N30">P24/4</f>
        <v>1000</v>
      </c>
      <c r="O24" s="6">
        <f aca="true" t="shared" si="3" ref="O24:O30">P24/4</f>
        <v>1000</v>
      </c>
      <c r="P24" s="8">
        <v>4000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3177.16+35.5</f>
        <v>3212.66</v>
      </c>
      <c r="L25" s="8">
        <f t="shared" si="0"/>
        <v>5782.788</v>
      </c>
      <c r="M25" s="8">
        <f t="shared" si="1"/>
        <v>5782.788</v>
      </c>
      <c r="N25" s="8">
        <f t="shared" si="2"/>
        <v>5782.788</v>
      </c>
      <c r="O25" s="8">
        <f t="shared" si="3"/>
        <v>5782.788</v>
      </c>
      <c r="P25" s="8">
        <f>J25*K25*12</f>
        <v>23131.152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3177.16+35.5</f>
        <v>3212.66</v>
      </c>
      <c r="L26" s="8">
        <f t="shared" si="0"/>
        <v>10890.917399999998</v>
      </c>
      <c r="M26" s="8">
        <f t="shared" si="1"/>
        <v>10890.917399999998</v>
      </c>
      <c r="N26" s="8">
        <f t="shared" si="2"/>
        <v>10890.917399999998</v>
      </c>
      <c r="O26" s="8">
        <f t="shared" si="3"/>
        <v>10890.917399999998</v>
      </c>
      <c r="P26" s="8">
        <f>K26*J26*12</f>
        <v>43563.669599999994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3177.16+35.5</f>
        <v>3212.66</v>
      </c>
      <c r="L27" s="8">
        <f t="shared" si="0"/>
        <v>4529.8506</v>
      </c>
      <c r="M27" s="8">
        <f t="shared" si="1"/>
        <v>4529.8506</v>
      </c>
      <c r="N27" s="8">
        <f t="shared" si="2"/>
        <v>4529.8506</v>
      </c>
      <c r="O27" s="8">
        <f t="shared" si="3"/>
        <v>4529.8506</v>
      </c>
      <c r="P27" s="8">
        <f>K27*J27*12</f>
        <v>18119.4024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2000</v>
      </c>
      <c r="M28" s="8">
        <f t="shared" si="1"/>
        <v>2000</v>
      </c>
      <c r="N28" s="8">
        <f t="shared" si="2"/>
        <v>2000</v>
      </c>
      <c r="O28" s="8">
        <f t="shared" si="3"/>
        <v>2000</v>
      </c>
      <c r="P28" s="8">
        <v>8000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3177.16</v>
      </c>
      <c r="L29" s="8">
        <f t="shared" si="0"/>
        <v>11437.775999999998</v>
      </c>
      <c r="M29" s="8">
        <f t="shared" si="1"/>
        <v>11437.775999999998</v>
      </c>
      <c r="N29" s="8">
        <f t="shared" si="2"/>
        <v>11437.775999999998</v>
      </c>
      <c r="O29" s="8">
        <f t="shared" si="3"/>
        <v>11437.775999999998</v>
      </c>
      <c r="P29" s="8">
        <f>J29*K29*12</f>
        <v>45751.10399999999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3177.16</v>
      </c>
      <c r="L30" s="8">
        <f t="shared" si="0"/>
        <v>7625.184</v>
      </c>
      <c r="M30" s="8">
        <f t="shared" si="1"/>
        <v>7625.184</v>
      </c>
      <c r="N30" s="8">
        <f t="shared" si="2"/>
        <v>7625.184</v>
      </c>
      <c r="O30" s="8">
        <f t="shared" si="3"/>
        <v>7625.184</v>
      </c>
      <c r="P30" s="8">
        <f>K30*J30*12</f>
        <v>30500.736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1734.5</v>
      </c>
      <c r="M32" s="8">
        <f>P32/4</f>
        <v>1734.5</v>
      </c>
      <c r="N32" s="8">
        <f>P32/4</f>
        <v>1734.5</v>
      </c>
      <c r="O32" s="8">
        <f>P32/4</f>
        <v>1734.5</v>
      </c>
      <c r="P32" s="8">
        <v>6938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/>
      <c r="K33" s="6"/>
      <c r="L33" s="8"/>
      <c r="M33" s="8"/>
      <c r="N33" s="8"/>
      <c r="O33" s="8"/>
      <c r="P33" s="8"/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3177.16+35.5</f>
        <v>3212.66</v>
      </c>
      <c r="L35" s="8">
        <f>P35/4</f>
        <v>4626.2303999999995</v>
      </c>
      <c r="M35" s="8">
        <f>P35/4</f>
        <v>4626.2303999999995</v>
      </c>
      <c r="N35" s="8">
        <f>P35/4</f>
        <v>4626.2303999999995</v>
      </c>
      <c r="O35" s="8">
        <f>P35/4</f>
        <v>4626.2303999999995</v>
      </c>
      <c r="P35" s="8">
        <f>K35*J35*12</f>
        <v>18504.921599999998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3177.16</v>
      </c>
      <c r="L37" s="8">
        <f>P37/4</f>
        <v>18109.811999999998</v>
      </c>
      <c r="M37" s="8">
        <f>P37/4</f>
        <v>18109.811999999998</v>
      </c>
      <c r="N37" s="8">
        <f>P37/4</f>
        <v>18109.811999999998</v>
      </c>
      <c r="O37" s="8">
        <f>P37/4</f>
        <v>18109.811999999998</v>
      </c>
      <c r="P37" s="8">
        <f>K37*J37*12</f>
        <v>72439.24799999999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4626.25</v>
      </c>
      <c r="M39" s="8">
        <f>P39/4</f>
        <v>4626.25</v>
      </c>
      <c r="N39" s="8">
        <f>P39/4</f>
        <v>4626.25</v>
      </c>
      <c r="O39" s="8">
        <f>P39/4</f>
        <v>4626.25</v>
      </c>
      <c r="P39" s="8">
        <v>18505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161</v>
      </c>
      <c r="L40" s="8">
        <f>P40/4</f>
        <v>1903.02</v>
      </c>
      <c r="M40" s="8">
        <f>L40</f>
        <v>1903.02</v>
      </c>
      <c r="N40" s="8">
        <f>M40</f>
        <v>1903.02</v>
      </c>
      <c r="O40" s="8">
        <f>N40</f>
        <v>1903.02</v>
      </c>
      <c r="P40" s="8">
        <f>J40*K40*12</f>
        <v>7612.08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74266.3284</v>
      </c>
      <c r="M41" s="14">
        <f>SUM(M24:M40)</f>
        <v>74266.3284</v>
      </c>
      <c r="N41" s="14">
        <f>SUM(N24:N40)</f>
        <v>74266.3284</v>
      </c>
      <c r="O41" s="14">
        <f>SUM(O24:O40)</f>
        <v>74266.3284</v>
      </c>
      <c r="P41" s="14">
        <f>SUM(P24:P40)</f>
        <v>297065.3136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40508.900927999995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337574.214528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20:I20"/>
    <mergeCell ref="A21:H22"/>
    <mergeCell ref="I21:I22"/>
    <mergeCell ref="A18:H18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32:H3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5.8984375" style="0" customWidth="1"/>
    <col min="12" max="12" width="6.8984375" style="0" customWidth="1"/>
    <col min="13" max="13" width="5.8984375" style="0" customWidth="1"/>
    <col min="14" max="14" width="5.59765625" style="0" customWidth="1"/>
    <col min="15" max="15" width="5.69921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45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100606.79999999999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9193.380000000001</v>
      </c>
    </row>
    <row r="13" spans="1:9" ht="15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37987.74</v>
      </c>
    </row>
    <row r="14" spans="1:9" ht="12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17734.550399999996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17734.550399999996</v>
      </c>
    </row>
    <row r="16" spans="1:9" ht="13.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130053.36959999999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5.8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500</v>
      </c>
      <c r="M24" s="6">
        <f aca="true" t="shared" si="1" ref="M24:M30">P24/4</f>
        <v>500</v>
      </c>
      <c r="N24" s="6">
        <f aca="true" t="shared" si="2" ref="N24:N30">P24/4</f>
        <v>500</v>
      </c>
      <c r="O24" s="6">
        <f aca="true" t="shared" si="3" ref="O24:O30">P24/4</f>
        <v>500</v>
      </c>
      <c r="P24" s="8">
        <v>2000</v>
      </c>
    </row>
    <row r="25" spans="1:18" ht="24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0.56</v>
      </c>
      <c r="K25" s="6">
        <v>1445.5</v>
      </c>
      <c r="L25" s="8">
        <f t="shared" si="0"/>
        <v>2428.4400000000005</v>
      </c>
      <c r="M25" s="8">
        <f t="shared" si="1"/>
        <v>2428.4400000000005</v>
      </c>
      <c r="N25" s="8">
        <f t="shared" si="2"/>
        <v>2428.4400000000005</v>
      </c>
      <c r="O25" s="8">
        <f t="shared" si="3"/>
        <v>2428.4400000000005</v>
      </c>
      <c r="P25" s="8">
        <f>J25*K25*12</f>
        <v>9713.760000000002</v>
      </c>
      <c r="R25" s="12"/>
    </row>
    <row r="26" spans="1:16" ht="24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1.01</v>
      </c>
      <c r="K26" s="6">
        <v>1445.5</v>
      </c>
      <c r="L26" s="8">
        <f t="shared" si="0"/>
        <v>4379.865</v>
      </c>
      <c r="M26" s="8">
        <f t="shared" si="1"/>
        <v>4379.865</v>
      </c>
      <c r="N26" s="6">
        <f t="shared" si="2"/>
        <v>4379.865</v>
      </c>
      <c r="O26" s="6">
        <f t="shared" si="3"/>
        <v>4379.865</v>
      </c>
      <c r="P26" s="8">
        <f>K26*J26*12</f>
        <v>17519.46</v>
      </c>
    </row>
    <row r="27" spans="1:16" ht="24.7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0.43</v>
      </c>
      <c r="K27" s="6">
        <v>1445.5</v>
      </c>
      <c r="L27" s="8">
        <f t="shared" si="0"/>
        <v>1864.6949999999997</v>
      </c>
      <c r="M27" s="8">
        <f t="shared" si="1"/>
        <v>1864.6949999999997</v>
      </c>
      <c r="N27" s="8">
        <f t="shared" si="2"/>
        <v>1864.6949999999997</v>
      </c>
      <c r="O27" s="8">
        <f t="shared" si="3"/>
        <v>1864.6949999999997</v>
      </c>
      <c r="P27" s="8">
        <f>K27*J27*12</f>
        <v>7458.779999999999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1250</v>
      </c>
      <c r="M28" s="6">
        <f t="shared" si="1"/>
        <v>1250</v>
      </c>
      <c r="N28" s="6">
        <f t="shared" si="2"/>
        <v>1250</v>
      </c>
      <c r="O28" s="6">
        <f t="shared" si="3"/>
        <v>1250</v>
      </c>
      <c r="P28" s="6">
        <v>5000</v>
      </c>
    </row>
    <row r="29" spans="1:16" ht="23.2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1.07</v>
      </c>
      <c r="K29" s="6">
        <v>1445.5</v>
      </c>
      <c r="L29" s="8">
        <f t="shared" si="0"/>
        <v>4640.055</v>
      </c>
      <c r="M29" s="8">
        <f t="shared" si="1"/>
        <v>4640.055</v>
      </c>
      <c r="N29" s="6">
        <f t="shared" si="2"/>
        <v>4640.055</v>
      </c>
      <c r="O29" s="6">
        <f t="shared" si="3"/>
        <v>4640.055</v>
      </c>
      <c r="P29" s="8">
        <f>J29*K29*12</f>
        <v>18560.22</v>
      </c>
    </row>
    <row r="30" spans="1:16" ht="21.7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1445.5</v>
      </c>
      <c r="L30" s="8">
        <f t="shared" si="0"/>
        <v>3469.2000000000003</v>
      </c>
      <c r="M30" s="8">
        <f t="shared" si="1"/>
        <v>3469.2000000000003</v>
      </c>
      <c r="N30" s="8">
        <f t="shared" si="2"/>
        <v>3469.2000000000003</v>
      </c>
      <c r="O30" s="8">
        <f t="shared" si="3"/>
        <v>3469.2000000000003</v>
      </c>
      <c r="P30" s="8">
        <f>J30*K30*12</f>
        <v>13876.800000000001</v>
      </c>
    </row>
    <row r="31" spans="1:16" ht="13.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2.5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1122.75</v>
      </c>
      <c r="M32" s="8">
        <f>P32/4</f>
        <v>1122.75</v>
      </c>
      <c r="N32" s="8">
        <f>P32/4</f>
        <v>1122.75</v>
      </c>
      <c r="O32" s="8">
        <f>P32/4</f>
        <v>1122.75</v>
      </c>
      <c r="P32" s="8">
        <v>4491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310.1</v>
      </c>
      <c r="L33" s="6"/>
      <c r="M33" s="8">
        <f>P33/2</f>
        <v>155.05</v>
      </c>
      <c r="N33" s="6"/>
      <c r="O33" s="8">
        <f>P33/2</f>
        <v>155.05</v>
      </c>
      <c r="P33" s="8">
        <f>K33*J33</f>
        <v>310.1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1445.5</v>
      </c>
      <c r="L35" s="8">
        <f>P35/4</f>
        <v>2081.5199999999995</v>
      </c>
      <c r="M35" s="8">
        <f>P35/4</f>
        <v>2081.5199999999995</v>
      </c>
      <c r="N35" s="6">
        <f>P35/4</f>
        <v>2081.5199999999995</v>
      </c>
      <c r="O35" s="8">
        <f>P35/4</f>
        <v>2081.5199999999995</v>
      </c>
      <c r="P35" s="8">
        <f>K25*J35*12</f>
        <v>8326.079999999998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1445.5</v>
      </c>
      <c r="L37" s="8">
        <f>P37/4</f>
        <v>8239.349999999999</v>
      </c>
      <c r="M37" s="8">
        <f>P37/4</f>
        <v>8239.349999999999</v>
      </c>
      <c r="N37" s="6">
        <f>P37/4</f>
        <v>8239.349999999999</v>
      </c>
      <c r="O37" s="8">
        <f>P37/4</f>
        <v>8239.349999999999</v>
      </c>
      <c r="P37" s="8">
        <f>K37*J37*12</f>
        <v>32957.399999999994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2081.5</v>
      </c>
      <c r="M39" s="8">
        <f>P39/4</f>
        <v>2081.5</v>
      </c>
      <c r="N39" s="6">
        <f>P39/4</f>
        <v>2081.5</v>
      </c>
      <c r="O39" s="6">
        <f>P39/4</f>
        <v>2081.5</v>
      </c>
      <c r="P39" s="8">
        <v>8326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32</v>
      </c>
      <c r="L40" s="8">
        <f>J40*K40*3</f>
        <v>378.24</v>
      </c>
      <c r="M40" s="8">
        <f>L40</f>
        <v>378.24</v>
      </c>
      <c r="N40" s="8">
        <f>M40</f>
        <v>378.24</v>
      </c>
      <c r="O40" s="8">
        <f>N40</f>
        <v>378.24</v>
      </c>
      <c r="P40" s="8">
        <f>J40*K40*12</f>
        <v>1512.96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32435.615</v>
      </c>
      <c r="M41" s="14">
        <f>SUM(M24:M40)</f>
        <v>32590.665</v>
      </c>
      <c r="N41" s="14">
        <f>SUM(N24:N40)</f>
        <v>32435.615</v>
      </c>
      <c r="O41" s="14">
        <f>SUM(O24:O40)</f>
        <v>32590.665</v>
      </c>
      <c r="P41" s="14">
        <f>SUM(P24:P40)</f>
        <v>130052.56000000001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17734.550399999996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147787.1104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7:P7"/>
    <mergeCell ref="A9:H9"/>
    <mergeCell ref="A10:H10"/>
    <mergeCell ref="A11:H11"/>
    <mergeCell ref="A1:B1"/>
    <mergeCell ref="A3:B3"/>
    <mergeCell ref="L4:P4"/>
    <mergeCell ref="A6:P6"/>
    <mergeCell ref="K3:P3"/>
    <mergeCell ref="L21:O21"/>
    <mergeCell ref="A14:H14"/>
    <mergeCell ref="A15:H15"/>
    <mergeCell ref="A44:H44"/>
    <mergeCell ref="A16:H16"/>
    <mergeCell ref="A31:H31"/>
    <mergeCell ref="A32:H32"/>
    <mergeCell ref="A25:H25"/>
    <mergeCell ref="A26:H26"/>
    <mergeCell ref="A27:H27"/>
    <mergeCell ref="A37:H37"/>
    <mergeCell ref="A17:H17"/>
    <mergeCell ref="A34:H34"/>
    <mergeCell ref="P21:P22"/>
    <mergeCell ref="A23:H23"/>
    <mergeCell ref="A24:H24"/>
    <mergeCell ref="A21:H22"/>
    <mergeCell ref="I21:I22"/>
    <mergeCell ref="J21:J22"/>
    <mergeCell ref="K21:K22"/>
    <mergeCell ref="A12:H12"/>
    <mergeCell ref="A13:H13"/>
    <mergeCell ref="A18:H18"/>
    <mergeCell ref="A19:H19"/>
    <mergeCell ref="A43:H43"/>
    <mergeCell ref="A38:H38"/>
    <mergeCell ref="A39:H39"/>
    <mergeCell ref="A40:H40"/>
    <mergeCell ref="A41:H41"/>
    <mergeCell ref="A42:H42"/>
    <mergeCell ref="A35:H35"/>
    <mergeCell ref="A36:H36"/>
    <mergeCell ref="A28:H28"/>
    <mergeCell ref="A20:I20"/>
    <mergeCell ref="A29:H29"/>
    <mergeCell ref="A30:H30"/>
    <mergeCell ref="A33:H33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22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" style="0" customWidth="1"/>
    <col min="11" max="11" width="6.69921875" style="0" customWidth="1"/>
    <col min="12" max="12" width="6.296875" style="0" customWidth="1"/>
    <col min="13" max="13" width="5.8984375" style="0" customWidth="1"/>
    <col min="14" max="15" width="6.3984375" style="0" customWidth="1"/>
    <col min="16" max="16" width="8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(K29*I17*12)+(16.8*2.53*12)</f>
        <v>219686.22000000003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19150.0236</v>
      </c>
    </row>
    <row r="13" spans="1:9" ht="16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78687.8388</v>
      </c>
    </row>
    <row r="14" spans="1:9" ht="14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38102.889888000005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38102.889888000005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279421.1925120001</v>
      </c>
    </row>
    <row r="17" spans="1:9" ht="20.2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750</v>
      </c>
      <c r="M24" s="6">
        <f aca="true" t="shared" si="1" ref="M24:M30">P24/4</f>
        <v>750</v>
      </c>
      <c r="N24" s="6">
        <f aca="true" t="shared" si="2" ref="N24:N30">P24/4</f>
        <v>750</v>
      </c>
      <c r="O24" s="6">
        <f aca="true" t="shared" si="3" ref="O24:O30">P24/4</f>
        <v>750</v>
      </c>
      <c r="P24" s="8">
        <v>3000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2994.21+16.8</f>
        <v>3011.01</v>
      </c>
      <c r="L25" s="8">
        <f t="shared" si="0"/>
        <v>5419.818</v>
      </c>
      <c r="M25" s="8">
        <f t="shared" si="1"/>
        <v>5419.818</v>
      </c>
      <c r="N25" s="8">
        <f t="shared" si="2"/>
        <v>5419.818</v>
      </c>
      <c r="O25" s="8">
        <f t="shared" si="3"/>
        <v>5419.818</v>
      </c>
      <c r="P25" s="8">
        <f>J25*K25*12</f>
        <v>21679.272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2994.21+16.8</f>
        <v>3011.01</v>
      </c>
      <c r="L26" s="8">
        <f t="shared" si="0"/>
        <v>10207.3239</v>
      </c>
      <c r="M26" s="8">
        <f t="shared" si="1"/>
        <v>10207.3239</v>
      </c>
      <c r="N26" s="8">
        <f t="shared" si="2"/>
        <v>10207.3239</v>
      </c>
      <c r="O26" s="8">
        <f t="shared" si="3"/>
        <v>10207.3239</v>
      </c>
      <c r="P26" s="8">
        <f>K26*J26*12</f>
        <v>40829.2956</v>
      </c>
    </row>
    <row r="27" spans="1:16" ht="24.7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2994.21+16.8</f>
        <v>3011.01</v>
      </c>
      <c r="L27" s="8">
        <f t="shared" si="0"/>
        <v>4245.5241000000005</v>
      </c>
      <c r="M27" s="8">
        <f t="shared" si="1"/>
        <v>4245.5241000000005</v>
      </c>
      <c r="N27" s="8">
        <f t="shared" si="2"/>
        <v>4245.5241000000005</v>
      </c>
      <c r="O27" s="8">
        <f t="shared" si="3"/>
        <v>4245.5241000000005</v>
      </c>
      <c r="P27" s="8">
        <f>K27*J27*12</f>
        <v>16982.096400000002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2000</v>
      </c>
      <c r="M28" s="8">
        <f t="shared" si="1"/>
        <v>2000</v>
      </c>
      <c r="N28" s="8">
        <f t="shared" si="2"/>
        <v>2000</v>
      </c>
      <c r="O28" s="8">
        <f t="shared" si="3"/>
        <v>2000</v>
      </c>
      <c r="P28" s="8">
        <v>8000</v>
      </c>
    </row>
    <row r="29" spans="1:16" ht="17.2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2994.21</v>
      </c>
      <c r="L29" s="8">
        <f t="shared" si="0"/>
        <v>10779.156</v>
      </c>
      <c r="M29" s="8">
        <f t="shared" si="1"/>
        <v>10779.156</v>
      </c>
      <c r="N29" s="8">
        <f t="shared" si="2"/>
        <v>10779.156</v>
      </c>
      <c r="O29" s="8">
        <f t="shared" si="3"/>
        <v>10779.156</v>
      </c>
      <c r="P29" s="8">
        <f>J29*K29*12</f>
        <v>43116.624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2994.21</v>
      </c>
      <c r="L30" s="8">
        <f t="shared" si="0"/>
        <v>7186.103999999999</v>
      </c>
      <c r="M30" s="8">
        <f t="shared" si="1"/>
        <v>7186.103999999999</v>
      </c>
      <c r="N30" s="8">
        <f t="shared" si="2"/>
        <v>7186.103999999999</v>
      </c>
      <c r="O30" s="8">
        <f t="shared" si="3"/>
        <v>7186.103999999999</v>
      </c>
      <c r="P30" s="8">
        <f>K30*J30*12</f>
        <v>28744.415999999997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1481.75</v>
      </c>
      <c r="M32" s="8">
        <f>P32/4</f>
        <v>1481.75</v>
      </c>
      <c r="N32" s="8">
        <f>P32/4</f>
        <v>1481.75</v>
      </c>
      <c r="O32" s="8">
        <f>P32/4</f>
        <v>1481.75</v>
      </c>
      <c r="P32" s="8">
        <v>5927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528.2</v>
      </c>
      <c r="L33" s="8"/>
      <c r="M33" s="8">
        <f>P33/2</f>
        <v>264.1</v>
      </c>
      <c r="N33" s="8"/>
      <c r="O33" s="8">
        <f>P33/2</f>
        <v>264.1</v>
      </c>
      <c r="P33" s="8">
        <f>K33*J33</f>
        <v>528.2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2994.21+16.8</f>
        <v>3011.01</v>
      </c>
      <c r="L35" s="8">
        <f>P35/4</f>
        <v>4335.8544</v>
      </c>
      <c r="M35" s="8">
        <f>P35/4</f>
        <v>4335.8544</v>
      </c>
      <c r="N35" s="8">
        <f>P35/4</f>
        <v>4335.8544</v>
      </c>
      <c r="O35" s="8">
        <f>P35/4</f>
        <v>4335.8544</v>
      </c>
      <c r="P35" s="8">
        <f>K35*J35*12</f>
        <v>17343.4176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2994.21</v>
      </c>
      <c r="L37" s="8">
        <f>P37/4</f>
        <v>17066.997</v>
      </c>
      <c r="M37" s="8">
        <f>P37/4</f>
        <v>17066.997</v>
      </c>
      <c r="N37" s="8">
        <f>P37/4</f>
        <v>17066.997</v>
      </c>
      <c r="O37" s="8">
        <f>P37/4</f>
        <v>17066.997</v>
      </c>
      <c r="P37" s="8">
        <f>K37*J37*12</f>
        <v>68267.988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4335.75</v>
      </c>
      <c r="M39" s="8">
        <f>P39/4</f>
        <v>4335.75</v>
      </c>
      <c r="N39" s="8">
        <f>P39/4</f>
        <v>4335.75</v>
      </c>
      <c r="O39" s="8">
        <f>P39/4</f>
        <v>4335.75</v>
      </c>
      <c r="P39" s="8">
        <v>17343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162</v>
      </c>
      <c r="L40" s="8">
        <f>P40/4</f>
        <v>1914.84</v>
      </c>
      <c r="M40" s="8">
        <f>L40</f>
        <v>1914.84</v>
      </c>
      <c r="N40" s="8">
        <f>M40</f>
        <v>1914.84</v>
      </c>
      <c r="O40" s="8">
        <f>N40</f>
        <v>1914.84</v>
      </c>
      <c r="P40" s="8">
        <f>J40*K40*12</f>
        <v>7659.36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69723.1174</v>
      </c>
      <c r="M41" s="14">
        <f>SUM(M24:M40)</f>
        <v>69987.2174</v>
      </c>
      <c r="N41" s="14">
        <f>SUM(N24:N40)</f>
        <v>69723.1174</v>
      </c>
      <c r="O41" s="14">
        <f>SUM(O24:O40)</f>
        <v>69987.2174</v>
      </c>
      <c r="P41" s="14">
        <f>SUM(P24:P40)</f>
        <v>279420.6696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38102.889888000005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317523.559488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  <row r="51" ht="15">
      <c r="P51" s="28"/>
    </row>
  </sheetData>
  <mergeCells count="46">
    <mergeCell ref="A1:B1"/>
    <mergeCell ref="A3:B3"/>
    <mergeCell ref="L4:P4"/>
    <mergeCell ref="K3:P3"/>
    <mergeCell ref="A6:P6"/>
    <mergeCell ref="A7:P7"/>
    <mergeCell ref="A9:H9"/>
    <mergeCell ref="A10:H10"/>
    <mergeCell ref="A11:H11"/>
    <mergeCell ref="A14:H14"/>
    <mergeCell ref="A15:H15"/>
    <mergeCell ref="A16:H16"/>
    <mergeCell ref="A12:H12"/>
    <mergeCell ref="A13:H13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32:H3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34">
      <selection activeCell="P43" sqref="P43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9.5" customHeight="1">
      <c r="A9" s="93"/>
      <c r="B9" s="93"/>
      <c r="C9" s="93"/>
      <c r="D9" s="93"/>
      <c r="E9" s="93"/>
      <c r="F9" s="93"/>
      <c r="G9" s="93"/>
      <c r="H9" s="93"/>
      <c r="I9" s="3" t="s">
        <v>6</v>
      </c>
    </row>
    <row r="10" spans="1:9" ht="12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1.75" customHeight="1">
      <c r="A11" s="57" t="s">
        <v>154</v>
      </c>
      <c r="B11" s="57"/>
      <c r="C11" s="57"/>
      <c r="D11" s="57"/>
      <c r="E11" s="57"/>
      <c r="F11" s="57"/>
      <c r="G11" s="57"/>
      <c r="H11" s="57"/>
      <c r="I11" s="8">
        <f>K28*I19*12</f>
        <v>266641.11600000004</v>
      </c>
    </row>
    <row r="12" spans="1:9" ht="22.5" customHeight="1">
      <c r="A12" s="57" t="s">
        <v>128</v>
      </c>
      <c r="B12" s="57"/>
      <c r="C12" s="57"/>
      <c r="D12" s="57"/>
      <c r="E12" s="57"/>
      <c r="F12" s="57"/>
      <c r="G12" s="57"/>
      <c r="H12" s="57"/>
      <c r="I12" s="8">
        <f>K38*I20*12</f>
        <v>23780.736000000004</v>
      </c>
    </row>
    <row r="13" spans="1:9" ht="20.25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K39*I21*12</f>
        <v>116562.48000000001</v>
      </c>
    </row>
    <row r="14" spans="1:9" ht="11.25" customHeight="1">
      <c r="A14" s="57" t="s">
        <v>115</v>
      </c>
      <c r="B14" s="57"/>
      <c r="C14" s="57"/>
      <c r="D14" s="57"/>
      <c r="E14" s="57"/>
      <c r="F14" s="57"/>
      <c r="G14" s="57"/>
      <c r="H14" s="57"/>
      <c r="I14" s="8">
        <f>K28*I22*12</f>
        <v>105595.66799999999</v>
      </c>
    </row>
    <row r="15" spans="1:9" ht="12" customHeight="1">
      <c r="A15" s="90" t="s">
        <v>37</v>
      </c>
      <c r="B15" s="91"/>
      <c r="C15" s="91"/>
      <c r="D15" s="91"/>
      <c r="E15" s="91"/>
      <c r="F15" s="91"/>
      <c r="G15" s="91"/>
      <c r="H15" s="92"/>
      <c r="I15" s="16"/>
    </row>
    <row r="16" spans="1:9" ht="12" customHeight="1">
      <c r="A16" s="58" t="s">
        <v>38</v>
      </c>
      <c r="B16" s="59"/>
      <c r="C16" s="59"/>
      <c r="D16" s="59"/>
      <c r="E16" s="59"/>
      <c r="F16" s="59"/>
      <c r="G16" s="59"/>
      <c r="H16" s="60"/>
      <c r="I16" s="18">
        <f>SUM(I11:I14)*12%</f>
        <v>61509.600000000006</v>
      </c>
    </row>
    <row r="17" spans="1:9" ht="12.75" customHeight="1">
      <c r="A17" s="61" t="s">
        <v>39</v>
      </c>
      <c r="B17" s="62"/>
      <c r="C17" s="62"/>
      <c r="D17" s="62"/>
      <c r="E17" s="62"/>
      <c r="F17" s="62"/>
      <c r="G17" s="62"/>
      <c r="H17" s="63"/>
      <c r="I17" s="8">
        <f>I16</f>
        <v>61509.600000000006</v>
      </c>
    </row>
    <row r="18" spans="1:9" ht="11.25" customHeight="1">
      <c r="A18" s="46" t="s">
        <v>4</v>
      </c>
      <c r="B18" s="46"/>
      <c r="C18" s="46"/>
      <c r="D18" s="46"/>
      <c r="E18" s="46"/>
      <c r="F18" s="46"/>
      <c r="G18" s="46"/>
      <c r="H18" s="46"/>
      <c r="I18" s="14">
        <f>SUM(I11:I14)-I16</f>
        <v>451070.4</v>
      </c>
    </row>
    <row r="19" spans="1:9" ht="15" customHeight="1">
      <c r="A19" s="57" t="s">
        <v>152</v>
      </c>
      <c r="B19" s="57"/>
      <c r="C19" s="57"/>
      <c r="D19" s="57"/>
      <c r="E19" s="57"/>
      <c r="F19" s="57"/>
      <c r="G19" s="57"/>
      <c r="H19" s="57"/>
      <c r="I19" s="29">
        <v>5.53</v>
      </c>
    </row>
    <row r="20" spans="1:9" ht="21" customHeight="1">
      <c r="A20" s="74" t="s">
        <v>129</v>
      </c>
      <c r="B20" s="74"/>
      <c r="C20" s="74"/>
      <c r="D20" s="74"/>
      <c r="E20" s="74"/>
      <c r="F20" s="74"/>
      <c r="G20" s="74"/>
      <c r="H20" s="74"/>
      <c r="I20" s="6">
        <v>2.24</v>
      </c>
    </row>
    <row r="21" spans="1:9" ht="19.5" customHeight="1">
      <c r="A21" s="74" t="s">
        <v>129</v>
      </c>
      <c r="B21" s="74"/>
      <c r="C21" s="74"/>
      <c r="D21" s="74"/>
      <c r="E21" s="74"/>
      <c r="F21" s="74"/>
      <c r="G21" s="74"/>
      <c r="H21" s="74"/>
      <c r="I21" s="6">
        <v>3.1</v>
      </c>
    </row>
    <row r="22" spans="1:9" ht="13.5" customHeight="1">
      <c r="A22" s="74" t="s">
        <v>117</v>
      </c>
      <c r="B22" s="74"/>
      <c r="C22" s="74"/>
      <c r="D22" s="74"/>
      <c r="E22" s="74"/>
      <c r="F22" s="74"/>
      <c r="G22" s="74"/>
      <c r="H22" s="75"/>
      <c r="I22" s="6">
        <v>2.19</v>
      </c>
    </row>
    <row r="23" spans="1:9" ht="15">
      <c r="A23" s="64"/>
      <c r="B23" s="64"/>
      <c r="C23" s="64"/>
      <c r="D23" s="64"/>
      <c r="E23" s="64"/>
      <c r="F23" s="64"/>
      <c r="G23" s="64"/>
      <c r="H23" s="64"/>
      <c r="I23" s="64"/>
    </row>
    <row r="24" spans="1:16" ht="15" customHeight="1">
      <c r="A24" s="65" t="s">
        <v>7</v>
      </c>
      <c r="B24" s="65"/>
      <c r="C24" s="65"/>
      <c r="D24" s="65"/>
      <c r="E24" s="65"/>
      <c r="F24" s="65"/>
      <c r="G24" s="65"/>
      <c r="H24" s="65"/>
      <c r="I24" s="66" t="s">
        <v>8</v>
      </c>
      <c r="J24" s="66" t="s">
        <v>9</v>
      </c>
      <c r="K24" s="66" t="s">
        <v>10</v>
      </c>
      <c r="L24" s="82" t="s">
        <v>11</v>
      </c>
      <c r="M24" s="82"/>
      <c r="N24" s="82"/>
      <c r="O24" s="47"/>
      <c r="P24" s="65" t="s">
        <v>16</v>
      </c>
    </row>
    <row r="25" spans="1:16" ht="18.75" customHeight="1">
      <c r="A25" s="65"/>
      <c r="B25" s="65"/>
      <c r="C25" s="65"/>
      <c r="D25" s="65"/>
      <c r="E25" s="65"/>
      <c r="F25" s="65"/>
      <c r="G25" s="65"/>
      <c r="H25" s="65"/>
      <c r="I25" s="67"/>
      <c r="J25" s="67"/>
      <c r="K25" s="67"/>
      <c r="L25" s="6" t="s">
        <v>12</v>
      </c>
      <c r="M25" s="6" t="s">
        <v>13</v>
      </c>
      <c r="N25" s="6" t="s">
        <v>14</v>
      </c>
      <c r="O25" s="6" t="s">
        <v>15</v>
      </c>
      <c r="P25" s="65"/>
    </row>
    <row r="26" spans="1:16" ht="15">
      <c r="A26" s="51" t="s">
        <v>151</v>
      </c>
      <c r="B26" s="52"/>
      <c r="C26" s="52"/>
      <c r="D26" s="52"/>
      <c r="E26" s="52"/>
      <c r="F26" s="52"/>
      <c r="G26" s="52"/>
      <c r="H26" s="53"/>
      <c r="I26" s="5"/>
      <c r="J26" s="2"/>
      <c r="K26" s="2"/>
      <c r="L26" s="6"/>
      <c r="M26" s="6"/>
      <c r="N26" s="6"/>
      <c r="O26" s="6"/>
      <c r="P26" s="2"/>
    </row>
    <row r="27" spans="1:16" ht="13.5" customHeight="1">
      <c r="A27" s="54" t="s">
        <v>18</v>
      </c>
      <c r="B27" s="55"/>
      <c r="C27" s="55"/>
      <c r="D27" s="55"/>
      <c r="E27" s="55"/>
      <c r="F27" s="55"/>
      <c r="G27" s="55"/>
      <c r="H27" s="56"/>
      <c r="I27" s="5"/>
      <c r="J27" s="2"/>
      <c r="K27" s="2"/>
      <c r="L27" s="6">
        <f aca="true" t="shared" si="0" ref="L27:L35">P27/4</f>
        <v>1750</v>
      </c>
      <c r="M27" s="6">
        <f aca="true" t="shared" si="1" ref="M27:M35">P27/4</f>
        <v>1750</v>
      </c>
      <c r="N27" s="6">
        <f aca="true" t="shared" si="2" ref="N27:N35">P27/4</f>
        <v>1750</v>
      </c>
      <c r="O27" s="6">
        <f aca="true" t="shared" si="3" ref="O27:O35">P27/4</f>
        <v>1750</v>
      </c>
      <c r="P27" s="8">
        <v>7000</v>
      </c>
    </row>
    <row r="28" spans="1:18" ht="23.25" customHeight="1">
      <c r="A28" s="54" t="s">
        <v>19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0.52</v>
      </c>
      <c r="K28" s="6">
        <v>4018.1</v>
      </c>
      <c r="L28" s="8">
        <f t="shared" si="0"/>
        <v>6268.235999999999</v>
      </c>
      <c r="M28" s="8">
        <f t="shared" si="1"/>
        <v>6268.235999999999</v>
      </c>
      <c r="N28" s="8">
        <f t="shared" si="2"/>
        <v>6268.235999999999</v>
      </c>
      <c r="O28" s="8">
        <f t="shared" si="3"/>
        <v>6268.235999999999</v>
      </c>
      <c r="P28" s="8">
        <f>J28*K28*12</f>
        <v>25072.943999999996</v>
      </c>
      <c r="R28" s="12"/>
    </row>
    <row r="29" spans="1:16" ht="22.5" customHeight="1">
      <c r="A29" s="54" t="s">
        <v>20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</v>
      </c>
      <c r="K29" s="6">
        <v>4018.1</v>
      </c>
      <c r="L29" s="8">
        <f t="shared" si="0"/>
        <v>10848.869999999999</v>
      </c>
      <c r="M29" s="8">
        <f t="shared" si="1"/>
        <v>10848.869999999999</v>
      </c>
      <c r="N29" s="8">
        <f t="shared" si="2"/>
        <v>10848.869999999999</v>
      </c>
      <c r="O29" s="8">
        <f t="shared" si="3"/>
        <v>10848.869999999999</v>
      </c>
      <c r="P29" s="8">
        <f>K29*J29*12</f>
        <v>43395.479999999996</v>
      </c>
    </row>
    <row r="30" spans="1:16" ht="24" customHeight="1">
      <c r="A30" s="54" t="s">
        <v>21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0.38</v>
      </c>
      <c r="K30" s="6">
        <v>4018.1</v>
      </c>
      <c r="L30" s="8">
        <f t="shared" si="0"/>
        <v>4580.634</v>
      </c>
      <c r="M30" s="8">
        <f t="shared" si="1"/>
        <v>4580.634</v>
      </c>
      <c r="N30" s="8">
        <f t="shared" si="2"/>
        <v>4580.634</v>
      </c>
      <c r="O30" s="8">
        <f t="shared" si="3"/>
        <v>4580.634</v>
      </c>
      <c r="P30" s="8">
        <f>K30*J30*12</f>
        <v>18322.536</v>
      </c>
    </row>
    <row r="31" spans="1:16" ht="21.75" customHeight="1">
      <c r="A31" s="73" t="s">
        <v>34</v>
      </c>
      <c r="B31" s="74"/>
      <c r="C31" s="74"/>
      <c r="D31" s="74"/>
      <c r="E31" s="74"/>
      <c r="F31" s="74"/>
      <c r="G31" s="74"/>
      <c r="H31" s="75"/>
      <c r="I31" s="4" t="s">
        <v>23</v>
      </c>
      <c r="J31" s="6"/>
      <c r="K31" s="6"/>
      <c r="L31" s="8">
        <f t="shared" si="0"/>
        <v>3750</v>
      </c>
      <c r="M31" s="8">
        <f t="shared" si="1"/>
        <v>3750</v>
      </c>
      <c r="N31" s="8">
        <f t="shared" si="2"/>
        <v>3750</v>
      </c>
      <c r="O31" s="8">
        <f t="shared" si="3"/>
        <v>3750</v>
      </c>
      <c r="P31" s="8">
        <v>15000</v>
      </c>
    </row>
    <row r="32" spans="1:16" ht="27.75" customHeight="1">
      <c r="A32" s="54" t="s">
        <v>35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0.95</v>
      </c>
      <c r="K32" s="6">
        <v>4018.1</v>
      </c>
      <c r="L32" s="8">
        <f t="shared" si="0"/>
        <v>11451.585</v>
      </c>
      <c r="M32" s="8">
        <f t="shared" si="1"/>
        <v>11451.585</v>
      </c>
      <c r="N32" s="8">
        <f t="shared" si="2"/>
        <v>11451.585</v>
      </c>
      <c r="O32" s="8">
        <f t="shared" si="3"/>
        <v>11451.585</v>
      </c>
      <c r="P32" s="8">
        <f>J32*K32*12</f>
        <v>45806.34</v>
      </c>
    </row>
    <row r="33" spans="1:16" ht="22.5" customHeight="1">
      <c r="A33" s="54" t="s">
        <v>36</v>
      </c>
      <c r="B33" s="55"/>
      <c r="C33" s="55"/>
      <c r="D33" s="55"/>
      <c r="E33" s="55"/>
      <c r="F33" s="55"/>
      <c r="G33" s="55"/>
      <c r="H33" s="56"/>
      <c r="I33" s="4" t="s">
        <v>23</v>
      </c>
      <c r="J33" s="6">
        <v>0.8</v>
      </c>
      <c r="K33" s="6">
        <v>4018.1</v>
      </c>
      <c r="L33" s="8">
        <f t="shared" si="0"/>
        <v>9643.44</v>
      </c>
      <c r="M33" s="8">
        <f t="shared" si="1"/>
        <v>9643.44</v>
      </c>
      <c r="N33" s="8">
        <f t="shared" si="2"/>
        <v>9643.44</v>
      </c>
      <c r="O33" s="8">
        <f t="shared" si="3"/>
        <v>9643.44</v>
      </c>
      <c r="P33" s="8">
        <f>K33*J33*12</f>
        <v>38573.76</v>
      </c>
    </row>
    <row r="34" spans="1:16" ht="13.5" customHeight="1">
      <c r="A34" s="54" t="s">
        <v>40</v>
      </c>
      <c r="B34" s="55"/>
      <c r="C34" s="55"/>
      <c r="D34" s="55"/>
      <c r="E34" s="55"/>
      <c r="F34" s="55"/>
      <c r="G34" s="55"/>
      <c r="H34" s="56"/>
      <c r="I34" s="4" t="s">
        <v>24</v>
      </c>
      <c r="J34" s="6">
        <v>200</v>
      </c>
      <c r="K34" s="6">
        <v>2</v>
      </c>
      <c r="L34" s="8">
        <f t="shared" si="0"/>
        <v>1200</v>
      </c>
      <c r="M34" s="8">
        <f t="shared" si="1"/>
        <v>1200</v>
      </c>
      <c r="N34" s="8">
        <f t="shared" si="2"/>
        <v>1200</v>
      </c>
      <c r="O34" s="8">
        <f t="shared" si="3"/>
        <v>1200</v>
      </c>
      <c r="P34" s="8">
        <f>K34*J34*12</f>
        <v>4800</v>
      </c>
    </row>
    <row r="35" spans="1:16" ht="21" customHeight="1">
      <c r="A35" s="73" t="s">
        <v>41</v>
      </c>
      <c r="B35" s="74"/>
      <c r="C35" s="74"/>
      <c r="D35" s="74"/>
      <c r="E35" s="74"/>
      <c r="F35" s="74"/>
      <c r="G35" s="74"/>
      <c r="H35" s="75"/>
      <c r="I35" s="5"/>
      <c r="J35" s="6"/>
      <c r="K35" s="2"/>
      <c r="L35" s="8">
        <f t="shared" si="0"/>
        <v>2976.25</v>
      </c>
      <c r="M35" s="8">
        <f t="shared" si="1"/>
        <v>2976.25</v>
      </c>
      <c r="N35" s="8">
        <f t="shared" si="2"/>
        <v>2976.25</v>
      </c>
      <c r="O35" s="8">
        <f t="shared" si="3"/>
        <v>2976.25</v>
      </c>
      <c r="P35" s="8">
        <v>11905</v>
      </c>
    </row>
    <row r="36" spans="1:18" ht="15">
      <c r="A36" s="54" t="s">
        <v>42</v>
      </c>
      <c r="B36" s="55"/>
      <c r="C36" s="55"/>
      <c r="D36" s="55"/>
      <c r="E36" s="55"/>
      <c r="F36" s="55"/>
      <c r="G36" s="55"/>
      <c r="H36" s="56"/>
      <c r="I36" s="6" t="s">
        <v>25</v>
      </c>
      <c r="J36" s="6">
        <v>1</v>
      </c>
      <c r="K36" s="6">
        <v>619.8</v>
      </c>
      <c r="L36" s="8"/>
      <c r="M36" s="8">
        <f>P36/2</f>
        <v>309.9</v>
      </c>
      <c r="N36" s="8"/>
      <c r="O36" s="8">
        <f>P36/2</f>
        <v>309.9</v>
      </c>
      <c r="P36" s="8">
        <f>K36*J36</f>
        <v>619.8</v>
      </c>
      <c r="R36" s="12"/>
    </row>
    <row r="37" spans="1:18" ht="10.5" customHeight="1">
      <c r="A37" s="51" t="s">
        <v>137</v>
      </c>
      <c r="B37" s="52"/>
      <c r="C37" s="52"/>
      <c r="D37" s="52"/>
      <c r="E37" s="52"/>
      <c r="F37" s="52"/>
      <c r="G37" s="52"/>
      <c r="H37" s="53"/>
      <c r="I37" s="6"/>
      <c r="J37" s="6"/>
      <c r="K37" s="6"/>
      <c r="L37" s="8"/>
      <c r="M37" s="8"/>
      <c r="N37" s="8"/>
      <c r="O37" s="8"/>
      <c r="P37" s="8"/>
      <c r="R37" s="12"/>
    </row>
    <row r="38" spans="1:18" ht="21.75" customHeight="1">
      <c r="A38" s="54" t="s">
        <v>138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1.95</v>
      </c>
      <c r="K38" s="6">
        <v>884.7</v>
      </c>
      <c r="L38" s="8">
        <f>P38/4</f>
        <v>5175.495</v>
      </c>
      <c r="M38" s="8">
        <f>P38/4</f>
        <v>5175.495</v>
      </c>
      <c r="N38" s="8">
        <f>P38/4</f>
        <v>5175.495</v>
      </c>
      <c r="O38" s="8">
        <f>P38/4</f>
        <v>5175.495</v>
      </c>
      <c r="P38" s="8">
        <f>K38*J38*12</f>
        <v>20701.98</v>
      </c>
      <c r="R38" s="12"/>
    </row>
    <row r="39" spans="1:18" ht="21.75" customHeight="1">
      <c r="A39" s="54" t="s">
        <v>138</v>
      </c>
      <c r="B39" s="55"/>
      <c r="C39" s="55"/>
      <c r="D39" s="55"/>
      <c r="E39" s="55"/>
      <c r="F39" s="55"/>
      <c r="G39" s="55"/>
      <c r="H39" s="56"/>
      <c r="I39" s="4" t="s">
        <v>23</v>
      </c>
      <c r="J39" s="6">
        <v>2.7</v>
      </c>
      <c r="K39" s="6">
        <v>3133.4</v>
      </c>
      <c r="L39" s="8">
        <f>P39/4</f>
        <v>25380.54</v>
      </c>
      <c r="M39" s="8">
        <f>P39/4</f>
        <v>25380.54</v>
      </c>
      <c r="N39" s="8">
        <f>P39/4</f>
        <v>25380.54</v>
      </c>
      <c r="O39" s="8">
        <f>P39/4</f>
        <v>25380.54</v>
      </c>
      <c r="P39" s="8">
        <f>K39*J39*12</f>
        <v>101522.16</v>
      </c>
      <c r="R39" s="12"/>
    </row>
    <row r="40" spans="1:18" ht="15">
      <c r="A40" s="51" t="s">
        <v>120</v>
      </c>
      <c r="B40" s="52"/>
      <c r="C40" s="52"/>
      <c r="D40" s="52"/>
      <c r="E40" s="52"/>
      <c r="F40" s="52"/>
      <c r="G40" s="52"/>
      <c r="H40" s="53"/>
      <c r="I40" s="4"/>
      <c r="J40" s="6"/>
      <c r="K40" s="6"/>
      <c r="L40" s="8"/>
      <c r="M40" s="8"/>
      <c r="N40" s="8"/>
      <c r="O40" s="8"/>
      <c r="P40" s="8"/>
      <c r="R40" s="12"/>
    </row>
    <row r="41" spans="1:18" ht="22.5">
      <c r="A41" s="54" t="s">
        <v>121</v>
      </c>
      <c r="B41" s="55"/>
      <c r="C41" s="55"/>
      <c r="D41" s="55"/>
      <c r="E41" s="55"/>
      <c r="F41" s="55"/>
      <c r="G41" s="55"/>
      <c r="H41" s="56"/>
      <c r="I41" s="4" t="s">
        <v>23</v>
      </c>
      <c r="J41" s="6">
        <v>1.9</v>
      </c>
      <c r="K41" s="6">
        <v>4018.1</v>
      </c>
      <c r="L41" s="8">
        <f>P41/4</f>
        <v>22903.17</v>
      </c>
      <c r="M41" s="8">
        <f>P41/4</f>
        <v>22903.17</v>
      </c>
      <c r="N41" s="8">
        <f>P41/4</f>
        <v>22903.17</v>
      </c>
      <c r="O41" s="8">
        <f>P41/4</f>
        <v>22903.17</v>
      </c>
      <c r="P41" s="8">
        <f>K41*J41*12</f>
        <v>91612.68</v>
      </c>
      <c r="R41" s="12"/>
    </row>
    <row r="42" spans="1:16" ht="15">
      <c r="A42" s="51" t="s">
        <v>122</v>
      </c>
      <c r="B42" s="52"/>
      <c r="C42" s="52"/>
      <c r="D42" s="52"/>
      <c r="E42" s="52"/>
      <c r="F42" s="52"/>
      <c r="G42" s="52"/>
      <c r="H42" s="53"/>
      <c r="I42" s="5"/>
      <c r="J42" s="6"/>
      <c r="K42" s="2"/>
      <c r="L42" s="26"/>
      <c r="M42" s="26"/>
      <c r="N42" s="26"/>
      <c r="O42" s="26"/>
      <c r="P42" s="8"/>
    </row>
    <row r="43" spans="1:16" ht="21" customHeight="1">
      <c r="A43" s="73" t="s">
        <v>123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8">
        <f>P43/4</f>
        <v>5786</v>
      </c>
      <c r="M43" s="8">
        <f>P43/4</f>
        <v>5786</v>
      </c>
      <c r="N43" s="8">
        <f>P43/4</f>
        <v>5786</v>
      </c>
      <c r="O43" s="8">
        <f>P43/4</f>
        <v>5786</v>
      </c>
      <c r="P43" s="8">
        <v>23144</v>
      </c>
    </row>
    <row r="44" spans="1:16" ht="11.25" customHeight="1">
      <c r="A44" s="73" t="s">
        <v>124</v>
      </c>
      <c r="B44" s="74"/>
      <c r="C44" s="74"/>
      <c r="D44" s="74"/>
      <c r="E44" s="74"/>
      <c r="F44" s="74"/>
      <c r="G44" s="74"/>
      <c r="H44" s="75"/>
      <c r="I44" s="6" t="s">
        <v>27</v>
      </c>
      <c r="J44" s="6">
        <v>3.94</v>
      </c>
      <c r="K44" s="6">
        <v>76</v>
      </c>
      <c r="L44" s="8">
        <f>P44/4</f>
        <v>898.3199999999999</v>
      </c>
      <c r="M44" s="8">
        <f>L44</f>
        <v>898.3199999999999</v>
      </c>
      <c r="N44" s="8">
        <f>M44</f>
        <v>898.3199999999999</v>
      </c>
      <c r="O44" s="8">
        <f>N44</f>
        <v>898.3199999999999</v>
      </c>
      <c r="P44" s="8">
        <f>J44*K44*12</f>
        <v>3593.2799999999997</v>
      </c>
    </row>
    <row r="45" spans="1:17" ht="15">
      <c r="A45" s="51" t="s">
        <v>28</v>
      </c>
      <c r="B45" s="52"/>
      <c r="C45" s="52"/>
      <c r="D45" s="52"/>
      <c r="E45" s="52"/>
      <c r="F45" s="52"/>
      <c r="G45" s="52"/>
      <c r="H45" s="53"/>
      <c r="I45" s="2"/>
      <c r="J45" s="6"/>
      <c r="K45" s="2"/>
      <c r="L45" s="14">
        <f>SUM(L27:L44)</f>
        <v>112612.54000000001</v>
      </c>
      <c r="M45" s="14">
        <f>SUM(M27:M44)</f>
        <v>112922.44000000002</v>
      </c>
      <c r="N45" s="14">
        <f>SUM(N27:N44)</f>
        <v>112612.54000000001</v>
      </c>
      <c r="O45" s="14">
        <f>SUM(O27:O44)</f>
        <v>112922.44000000002</v>
      </c>
      <c r="P45" s="14">
        <f>SUM(P27:P44)</f>
        <v>451069.96</v>
      </c>
      <c r="Q45" s="15"/>
    </row>
    <row r="46" spans="1:16" ht="12" customHeight="1">
      <c r="A46" s="73" t="s">
        <v>127</v>
      </c>
      <c r="B46" s="74"/>
      <c r="C46" s="74"/>
      <c r="D46" s="74"/>
      <c r="E46" s="74"/>
      <c r="F46" s="74"/>
      <c r="G46" s="74"/>
      <c r="H46" s="75"/>
      <c r="I46" s="2"/>
      <c r="J46" s="6"/>
      <c r="K46" s="2"/>
      <c r="L46" s="13"/>
      <c r="M46" s="13"/>
      <c r="N46" s="13"/>
      <c r="O46" s="13"/>
      <c r="P46" s="8">
        <f>I16</f>
        <v>61509.600000000006</v>
      </c>
    </row>
    <row r="47" spans="1:16" ht="15" customHeight="1">
      <c r="A47" s="79" t="s">
        <v>29</v>
      </c>
      <c r="B47" s="80"/>
      <c r="C47" s="80"/>
      <c r="D47" s="80"/>
      <c r="E47" s="80"/>
      <c r="F47" s="80"/>
      <c r="G47" s="80"/>
      <c r="H47" s="81"/>
      <c r="I47" s="2"/>
      <c r="J47" s="6"/>
      <c r="K47" s="2"/>
      <c r="L47" s="13"/>
      <c r="M47" s="13"/>
      <c r="N47" s="13"/>
      <c r="O47" s="13"/>
      <c r="P47" s="14">
        <f>P45+P46</f>
        <v>512579.56000000006</v>
      </c>
    </row>
    <row r="48" spans="1:19" ht="11.25" customHeight="1">
      <c r="A48" s="54" t="s">
        <v>30</v>
      </c>
      <c r="B48" s="55"/>
      <c r="C48" s="55"/>
      <c r="D48" s="55"/>
      <c r="E48" s="55"/>
      <c r="F48" s="55"/>
      <c r="G48" s="55"/>
      <c r="H48" s="56"/>
      <c r="I48" s="2"/>
      <c r="J48" s="6"/>
      <c r="K48" s="2"/>
      <c r="L48" s="2"/>
      <c r="M48" s="2"/>
      <c r="N48" s="2"/>
      <c r="O48" s="2"/>
      <c r="P48" s="6">
        <v>0</v>
      </c>
      <c r="Q48" s="15"/>
      <c r="S48" s="15"/>
    </row>
    <row r="51" ht="15">
      <c r="P51" s="15"/>
    </row>
  </sheetData>
  <mergeCells count="50">
    <mergeCell ref="A40:H40"/>
    <mergeCell ref="A41:H41"/>
    <mergeCell ref="A1:B1"/>
    <mergeCell ref="A3:B3"/>
    <mergeCell ref="A9:H9"/>
    <mergeCell ref="A11:H11"/>
    <mergeCell ref="A10:H10"/>
    <mergeCell ref="A39:H39"/>
    <mergeCell ref="A12:H12"/>
    <mergeCell ref="A13:H13"/>
    <mergeCell ref="L4:P4"/>
    <mergeCell ref="K3:P3"/>
    <mergeCell ref="A6:P6"/>
    <mergeCell ref="A7:P7"/>
    <mergeCell ref="A17:H17"/>
    <mergeCell ref="A18:H18"/>
    <mergeCell ref="A14:H14"/>
    <mergeCell ref="A15:H15"/>
    <mergeCell ref="A16:H16"/>
    <mergeCell ref="A23:I23"/>
    <mergeCell ref="A24:H25"/>
    <mergeCell ref="I24:I25"/>
    <mergeCell ref="A19:H19"/>
    <mergeCell ref="A20:H20"/>
    <mergeCell ref="A21:H21"/>
    <mergeCell ref="A22:H22"/>
    <mergeCell ref="J24:J25"/>
    <mergeCell ref="K24:K25"/>
    <mergeCell ref="L24:O24"/>
    <mergeCell ref="P24:P25"/>
    <mergeCell ref="A26:H26"/>
    <mergeCell ref="A27:H27"/>
    <mergeCell ref="A28:H28"/>
    <mergeCell ref="A29:H29"/>
    <mergeCell ref="A30:H30"/>
    <mergeCell ref="A35:H35"/>
    <mergeCell ref="A36:H36"/>
    <mergeCell ref="A42:H42"/>
    <mergeCell ref="A31:H31"/>
    <mergeCell ref="A32:H32"/>
    <mergeCell ref="A33:H33"/>
    <mergeCell ref="A34:H34"/>
    <mergeCell ref="A37:H37"/>
    <mergeCell ref="A38:H38"/>
    <mergeCell ref="A47:H47"/>
    <mergeCell ref="A48:H48"/>
    <mergeCell ref="A43:H43"/>
    <mergeCell ref="A44:H44"/>
    <mergeCell ref="A45:H45"/>
    <mergeCell ref="A46:H4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9">
      <selection activeCell="P41" sqref="P41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(K29*I17*12)+(42.3*2.53*12)</f>
        <v>273893.22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21269.43</v>
      </c>
    </row>
    <row r="13" spans="1:9" ht="15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86775.246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45832.54751999999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45832.54751999999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336105.3484799999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29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2500</v>
      </c>
      <c r="M24" s="6">
        <f aca="true" t="shared" si="1" ref="M24:M30">P24/4</f>
        <v>2500</v>
      </c>
      <c r="N24" s="6">
        <f aca="true" t="shared" si="2" ref="N24:N30">P24/4</f>
        <v>2500</v>
      </c>
      <c r="O24" s="6">
        <f aca="true" t="shared" si="3" ref="O24:O30">P24/4</f>
        <v>2500</v>
      </c>
      <c r="P24" s="8">
        <v>10000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3301.95+42.3</f>
        <v>3344.25</v>
      </c>
      <c r="L25" s="8">
        <f t="shared" si="0"/>
        <v>6019.65</v>
      </c>
      <c r="M25" s="8">
        <f t="shared" si="1"/>
        <v>6019.65</v>
      </c>
      <c r="N25" s="8">
        <f t="shared" si="2"/>
        <v>6019.65</v>
      </c>
      <c r="O25" s="8">
        <f t="shared" si="3"/>
        <v>6019.65</v>
      </c>
      <c r="P25" s="8">
        <f>J25*K25*12</f>
        <v>24078.6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3301.95+42.3</f>
        <v>3344.25</v>
      </c>
      <c r="L26" s="6">
        <f t="shared" si="0"/>
        <v>11337.0075</v>
      </c>
      <c r="M26" s="8">
        <f t="shared" si="1"/>
        <v>11337.0075</v>
      </c>
      <c r="N26" s="6">
        <f t="shared" si="2"/>
        <v>11337.0075</v>
      </c>
      <c r="O26" s="6">
        <f t="shared" si="3"/>
        <v>11337.0075</v>
      </c>
      <c r="P26" s="8">
        <f>K26*J26*12</f>
        <v>45348.03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3301.95+42.3</f>
        <v>3344.25</v>
      </c>
      <c r="L27" s="8">
        <f t="shared" si="0"/>
        <v>4715.3925</v>
      </c>
      <c r="M27" s="8">
        <f t="shared" si="1"/>
        <v>4715.3925</v>
      </c>
      <c r="N27" s="8">
        <f t="shared" si="2"/>
        <v>4715.3925</v>
      </c>
      <c r="O27" s="8">
        <f t="shared" si="3"/>
        <v>4715.3925</v>
      </c>
      <c r="P27" s="8">
        <f>K27*J27*12</f>
        <v>18861.57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4000</v>
      </c>
      <c r="M28" s="6">
        <f t="shared" si="1"/>
        <v>4000</v>
      </c>
      <c r="N28" s="6">
        <f t="shared" si="2"/>
        <v>4000</v>
      </c>
      <c r="O28" s="6">
        <f t="shared" si="3"/>
        <v>4000</v>
      </c>
      <c r="P28" s="6">
        <v>16000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3301.95</v>
      </c>
      <c r="L29" s="6">
        <f t="shared" si="0"/>
        <v>11887.019999999999</v>
      </c>
      <c r="M29" s="8">
        <f t="shared" si="1"/>
        <v>11887.019999999999</v>
      </c>
      <c r="N29" s="6">
        <f t="shared" si="2"/>
        <v>11887.019999999999</v>
      </c>
      <c r="O29" s="6">
        <f t="shared" si="3"/>
        <v>11887.019999999999</v>
      </c>
      <c r="P29" s="8">
        <f>J29*K29*12</f>
        <v>47548.079999999994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3301.95</v>
      </c>
      <c r="L30" s="8">
        <f t="shared" si="0"/>
        <v>7924.68</v>
      </c>
      <c r="M30" s="8">
        <f t="shared" si="1"/>
        <v>7924.68</v>
      </c>
      <c r="N30" s="8">
        <f t="shared" si="2"/>
        <v>7924.68</v>
      </c>
      <c r="O30" s="8">
        <f t="shared" si="3"/>
        <v>7924.68</v>
      </c>
      <c r="P30" s="8">
        <f>K30*J30*12</f>
        <v>31698.72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6">
        <f>P32/4</f>
        <v>3084.75</v>
      </c>
      <c r="M32" s="8">
        <f>P32/4</f>
        <v>3084.75</v>
      </c>
      <c r="N32" s="8">
        <f>P32/4</f>
        <v>3084.75</v>
      </c>
      <c r="O32" s="8">
        <f>P32/4</f>
        <v>3084.75</v>
      </c>
      <c r="P32" s="8">
        <v>12339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733.6</v>
      </c>
      <c r="L33" s="8"/>
      <c r="M33" s="8">
        <f>P33/2</f>
        <v>366.8</v>
      </c>
      <c r="N33" s="8"/>
      <c r="O33" s="8">
        <f>P33/2</f>
        <v>366.8</v>
      </c>
      <c r="P33" s="8">
        <f>K33*J33</f>
        <v>733.6</v>
      </c>
      <c r="R33" s="12"/>
    </row>
    <row r="34" spans="1:18" ht="22.5">
      <c r="A34" s="70" t="s">
        <v>111</v>
      </c>
      <c r="B34" s="71"/>
      <c r="C34" s="71"/>
      <c r="D34" s="71"/>
      <c r="E34" s="71"/>
      <c r="F34" s="71"/>
      <c r="G34" s="71"/>
      <c r="H34" s="72"/>
      <c r="I34" s="4" t="s">
        <v>23</v>
      </c>
      <c r="J34" s="6">
        <v>0.31</v>
      </c>
      <c r="K34" s="6"/>
      <c r="L34" s="8">
        <f>P34/4</f>
        <v>3070.8134999999997</v>
      </c>
      <c r="M34" s="8">
        <f>P34/4</f>
        <v>3070.8134999999997</v>
      </c>
      <c r="N34" s="8">
        <f>P34/4</f>
        <v>3070.8134999999997</v>
      </c>
      <c r="O34" s="8">
        <f>P34/4</f>
        <v>3070.8134999999997</v>
      </c>
      <c r="P34" s="8">
        <f>K29*J34*12</f>
        <v>12283.253999999999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3301.95+42.3</f>
        <v>3344.25</v>
      </c>
      <c r="L36" s="8">
        <f>P36/4</f>
        <v>4815.72</v>
      </c>
      <c r="M36" s="8">
        <f>P36/4</f>
        <v>4815.72</v>
      </c>
      <c r="N36" s="8">
        <f>P36/4</f>
        <v>4815.72</v>
      </c>
      <c r="O36" s="8">
        <f>P36/4</f>
        <v>4815.72</v>
      </c>
      <c r="P36" s="8">
        <f>K36*J36*12</f>
        <v>19262.88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3301.95</v>
      </c>
      <c r="L38" s="8">
        <f>P38/4</f>
        <v>18821.114999999998</v>
      </c>
      <c r="M38" s="8">
        <f>P38/4</f>
        <v>18821.114999999998</v>
      </c>
      <c r="N38" s="8">
        <f>P38/4</f>
        <v>18821.114999999998</v>
      </c>
      <c r="O38" s="8">
        <f>P38/4</f>
        <v>18821.114999999998</v>
      </c>
      <c r="P38" s="8">
        <f>K38*J38*12</f>
        <v>75284.45999999999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4815.75</v>
      </c>
      <c r="M40" s="8">
        <f>P40/4</f>
        <v>4815.75</v>
      </c>
      <c r="N40" s="8">
        <f>P40/4</f>
        <v>4815.75</v>
      </c>
      <c r="O40" s="8">
        <f>P40/4</f>
        <v>4815.75</v>
      </c>
      <c r="P40" s="8">
        <v>19263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72</v>
      </c>
      <c r="L41" s="8">
        <f>P41/4</f>
        <v>851.04</v>
      </c>
      <c r="M41" s="8">
        <f>L41</f>
        <v>851.04</v>
      </c>
      <c r="N41" s="8">
        <f>M41</f>
        <v>851.04</v>
      </c>
      <c r="O41" s="8">
        <f>N41</f>
        <v>851.04</v>
      </c>
      <c r="P41" s="8">
        <f>J41*K41*12</f>
        <v>3404.16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83842.93849999999</v>
      </c>
      <c r="M42" s="14">
        <f>SUM(M24:M41)</f>
        <v>84209.73849999999</v>
      </c>
      <c r="N42" s="14">
        <f>SUM(N24:N41)</f>
        <v>83842.93849999999</v>
      </c>
      <c r="O42" s="14">
        <f>SUM(O24:O41)</f>
        <v>84209.73849999999</v>
      </c>
      <c r="P42" s="14">
        <f>SUM(P24:P41)</f>
        <v>336105.354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45832.54751999999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381937.90151999996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20:I20"/>
    <mergeCell ref="A21:H22"/>
    <mergeCell ref="I21:I22"/>
    <mergeCell ref="A18:H18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32:H32"/>
    <mergeCell ref="A33:H33"/>
    <mergeCell ref="A39:H39"/>
    <mergeCell ref="A28:H28"/>
    <mergeCell ref="A29:H29"/>
    <mergeCell ref="A30:H30"/>
    <mergeCell ref="A31:H31"/>
    <mergeCell ref="A34:H34"/>
    <mergeCell ref="A35:H35"/>
    <mergeCell ref="A45:H45"/>
    <mergeCell ref="A40:H40"/>
    <mergeCell ref="A41:H41"/>
    <mergeCell ref="A42:H42"/>
    <mergeCell ref="A43:H43"/>
    <mergeCell ref="A36:H36"/>
    <mergeCell ref="A37:H37"/>
    <mergeCell ref="A38:H38"/>
    <mergeCell ref="A44:H44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7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151505.856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11671.235999999999</v>
      </c>
    </row>
    <row r="13" spans="1:9" ht="17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48226.428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25368.422400000003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25368.422400000003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186035.0976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500</v>
      </c>
      <c r="M24" s="6">
        <f aca="true" t="shared" si="1" ref="M24:M30">P24/4</f>
        <v>500</v>
      </c>
      <c r="N24" s="6">
        <f aca="true" t="shared" si="2" ref="N24:N30">P24/4</f>
        <v>500</v>
      </c>
      <c r="O24" s="6">
        <f aca="true" t="shared" si="3" ref="O24:O30">P24/4</f>
        <v>500</v>
      </c>
      <c r="P24" s="8">
        <v>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1835.1</v>
      </c>
      <c r="L25" s="8">
        <f t="shared" si="0"/>
        <v>3303.18</v>
      </c>
      <c r="M25" s="8">
        <f t="shared" si="1"/>
        <v>3303.18</v>
      </c>
      <c r="N25" s="8">
        <f t="shared" si="2"/>
        <v>3303.18</v>
      </c>
      <c r="O25" s="8">
        <f t="shared" si="3"/>
        <v>3303.18</v>
      </c>
      <c r="P25" s="8">
        <f>J25*K25*12</f>
        <v>13212.72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1835.1</v>
      </c>
      <c r="L26" s="8">
        <f t="shared" si="0"/>
        <v>6220.988999999999</v>
      </c>
      <c r="M26" s="8">
        <f t="shared" si="1"/>
        <v>6220.988999999999</v>
      </c>
      <c r="N26" s="8">
        <f t="shared" si="2"/>
        <v>6220.988999999999</v>
      </c>
      <c r="O26" s="8">
        <f t="shared" si="3"/>
        <v>6220.988999999999</v>
      </c>
      <c r="P26" s="8">
        <f>K26*J26*12</f>
        <v>24883.955999999995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1835.1</v>
      </c>
      <c r="L27" s="8">
        <f t="shared" si="0"/>
        <v>2587.491</v>
      </c>
      <c r="M27" s="8">
        <f t="shared" si="1"/>
        <v>2587.491</v>
      </c>
      <c r="N27" s="8">
        <f t="shared" si="2"/>
        <v>2587.491</v>
      </c>
      <c r="O27" s="8">
        <f t="shared" si="3"/>
        <v>2587.491</v>
      </c>
      <c r="P27" s="8">
        <f>K27*J27*12</f>
        <v>10349.964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1000</v>
      </c>
      <c r="M28" s="8">
        <f t="shared" si="1"/>
        <v>1000</v>
      </c>
      <c r="N28" s="8">
        <f t="shared" si="2"/>
        <v>1000</v>
      </c>
      <c r="O28" s="8">
        <f t="shared" si="3"/>
        <v>1000</v>
      </c>
      <c r="P28" s="8">
        <v>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1835.1</v>
      </c>
      <c r="L29" s="8">
        <f t="shared" si="0"/>
        <v>6606.36</v>
      </c>
      <c r="M29" s="8">
        <f t="shared" si="1"/>
        <v>6606.36</v>
      </c>
      <c r="N29" s="8">
        <f t="shared" si="2"/>
        <v>6606.36</v>
      </c>
      <c r="O29" s="8">
        <f t="shared" si="3"/>
        <v>6606.36</v>
      </c>
      <c r="P29" s="8">
        <f>J29*K29*12</f>
        <v>26425.44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1835.1</v>
      </c>
      <c r="L30" s="8">
        <f t="shared" si="0"/>
        <v>4404.24</v>
      </c>
      <c r="M30" s="8">
        <f t="shared" si="1"/>
        <v>4404.24</v>
      </c>
      <c r="N30" s="8">
        <f t="shared" si="2"/>
        <v>4404.24</v>
      </c>
      <c r="O30" s="8">
        <f t="shared" si="3"/>
        <v>4404.24</v>
      </c>
      <c r="P30" s="8">
        <f>K30*J30*12</f>
        <v>17616.96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4127</v>
      </c>
      <c r="M32" s="8">
        <f>P32/4</f>
        <v>4127</v>
      </c>
      <c r="N32" s="8">
        <f>P32/4</f>
        <v>4127</v>
      </c>
      <c r="O32" s="8">
        <f>P32/4</f>
        <v>4127</v>
      </c>
      <c r="P32" s="8">
        <v>16508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/>
      <c r="K33" s="6"/>
      <c r="L33" s="8"/>
      <c r="M33" s="8"/>
      <c r="N33" s="8"/>
      <c r="O33" s="8"/>
      <c r="P33" s="8"/>
      <c r="R33" s="12"/>
    </row>
    <row r="34" spans="1:18" ht="22.5">
      <c r="A34" s="70" t="s">
        <v>111</v>
      </c>
      <c r="B34" s="71"/>
      <c r="C34" s="71"/>
      <c r="D34" s="71"/>
      <c r="E34" s="71"/>
      <c r="F34" s="71"/>
      <c r="G34" s="71"/>
      <c r="H34" s="72"/>
      <c r="I34" s="4" t="s">
        <v>23</v>
      </c>
      <c r="J34" s="6">
        <v>0.28</v>
      </c>
      <c r="K34" s="6"/>
      <c r="L34" s="8">
        <f>P34/4</f>
        <v>1541.484</v>
      </c>
      <c r="M34" s="8">
        <f>P34/4</f>
        <v>1541.484</v>
      </c>
      <c r="N34" s="8">
        <f>P34/4</f>
        <v>1541.484</v>
      </c>
      <c r="O34" s="8">
        <f>P34/4</f>
        <v>1541.484</v>
      </c>
      <c r="P34" s="8">
        <f>K25*J34*12</f>
        <v>6165.936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1835.1</v>
      </c>
      <c r="L36" s="8">
        <f>P36/4</f>
        <v>2642.544</v>
      </c>
      <c r="M36" s="8">
        <f>P36/4</f>
        <v>2642.544</v>
      </c>
      <c r="N36" s="8">
        <f>P36/4</f>
        <v>2642.544</v>
      </c>
      <c r="O36" s="8">
        <f>P36/4</f>
        <v>2642.544</v>
      </c>
      <c r="P36" s="8">
        <f>K36*J36*12</f>
        <v>10570.176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1835.1</v>
      </c>
      <c r="L38" s="8">
        <f>P38/4</f>
        <v>10460.07</v>
      </c>
      <c r="M38" s="8">
        <f>P38/4</f>
        <v>10460.07</v>
      </c>
      <c r="N38" s="8">
        <f>P38/4</f>
        <v>10460.07</v>
      </c>
      <c r="O38" s="8">
        <f>P38/4</f>
        <v>10460.07</v>
      </c>
      <c r="P38" s="8">
        <f>K38*J38*12</f>
        <v>41840.28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2642.5</v>
      </c>
      <c r="M40" s="8">
        <f>P40/4</f>
        <v>2642.5</v>
      </c>
      <c r="N40" s="8">
        <f>P40/4</f>
        <v>2642.5</v>
      </c>
      <c r="O40" s="8">
        <f>P40/4</f>
        <v>2642.5</v>
      </c>
      <c r="P40" s="8">
        <v>10570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40</v>
      </c>
      <c r="L41" s="8">
        <f>P41/4</f>
        <v>472.79999999999995</v>
      </c>
      <c r="M41" s="8">
        <f>L41</f>
        <v>472.79999999999995</v>
      </c>
      <c r="N41" s="8">
        <f>M41</f>
        <v>472.79999999999995</v>
      </c>
      <c r="O41" s="8">
        <f>N41</f>
        <v>472.79999999999995</v>
      </c>
      <c r="P41" s="8">
        <f>J41*K41*12</f>
        <v>1891.1999999999998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46508.657999999996</v>
      </c>
      <c r="M42" s="14">
        <f>SUM(M24:M41)</f>
        <v>46508.657999999996</v>
      </c>
      <c r="N42" s="14">
        <f>SUM(N24:N41)</f>
        <v>46508.657999999996</v>
      </c>
      <c r="O42" s="14">
        <f>SUM(O24:O41)</f>
        <v>46508.657999999996</v>
      </c>
      <c r="P42" s="14">
        <f>SUM(P24:P41)</f>
        <v>186034.63199999998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25368.422400000003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211403.0544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44:H44"/>
    <mergeCell ref="A45:H45"/>
    <mergeCell ref="A40:H40"/>
    <mergeCell ref="A41:H41"/>
    <mergeCell ref="A42:H42"/>
    <mergeCell ref="A43:H43"/>
    <mergeCell ref="A33:H33"/>
    <mergeCell ref="A34:H34"/>
    <mergeCell ref="A39:H39"/>
    <mergeCell ref="A37:H37"/>
    <mergeCell ref="A38:H38"/>
    <mergeCell ref="A35:H35"/>
    <mergeCell ref="A36:H36"/>
    <mergeCell ref="A29:H29"/>
    <mergeCell ref="A30:H30"/>
    <mergeCell ref="A31:H31"/>
    <mergeCell ref="A32:H32"/>
    <mergeCell ref="J21:J22"/>
    <mergeCell ref="K21:K22"/>
    <mergeCell ref="L21:O21"/>
    <mergeCell ref="P21:P22"/>
    <mergeCell ref="A17:H17"/>
    <mergeCell ref="A16:H16"/>
    <mergeCell ref="A20:I20"/>
    <mergeCell ref="A21:H22"/>
    <mergeCell ref="I21:I22"/>
    <mergeCell ref="A18:H18"/>
    <mergeCell ref="A19:H19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2:H12"/>
    <mergeCell ref="A13:H13"/>
    <mergeCell ref="A14:H14"/>
    <mergeCell ref="A15:H15"/>
    <mergeCell ref="A27:H27"/>
    <mergeCell ref="A28:H28"/>
    <mergeCell ref="A23:H23"/>
    <mergeCell ref="A24:H24"/>
    <mergeCell ref="A25:H25"/>
    <mergeCell ref="A26:H2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8">
      <selection activeCell="P41" sqref="P41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(K29*I17*12)+(41.5*2.53*12)</f>
        <v>206495.84400000004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16074.264000000003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65329.452000000005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34547.9472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34547.9472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253351.61280000006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1750</v>
      </c>
      <c r="M24" s="6">
        <f aca="true" t="shared" si="1" ref="M24:M30">P24/4</f>
        <v>1750</v>
      </c>
      <c r="N24" s="6">
        <f aca="true" t="shared" si="2" ref="N24:N30">P24/4</f>
        <v>1750</v>
      </c>
      <c r="O24" s="6">
        <f aca="true" t="shared" si="3" ref="O24:O30">P24/4</f>
        <v>1750</v>
      </c>
      <c r="P24" s="8">
        <v>7000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2485.9+41.5</f>
        <v>2527.4</v>
      </c>
      <c r="L25" s="8">
        <f t="shared" si="0"/>
        <v>4549.32</v>
      </c>
      <c r="M25" s="8">
        <f t="shared" si="1"/>
        <v>4549.32</v>
      </c>
      <c r="N25" s="8">
        <f t="shared" si="2"/>
        <v>4549.32</v>
      </c>
      <c r="O25" s="8">
        <f t="shared" si="3"/>
        <v>4549.32</v>
      </c>
      <c r="P25" s="8">
        <f>J25*K25*12</f>
        <v>18197.28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2485.9+41.5</f>
        <v>2527.4</v>
      </c>
      <c r="L26" s="8">
        <f t="shared" si="0"/>
        <v>8567.886</v>
      </c>
      <c r="M26" s="8">
        <f t="shared" si="1"/>
        <v>8567.886</v>
      </c>
      <c r="N26" s="8">
        <f t="shared" si="2"/>
        <v>8567.886</v>
      </c>
      <c r="O26" s="8">
        <f t="shared" si="3"/>
        <v>8567.886</v>
      </c>
      <c r="P26" s="8">
        <f>K26*J26*12</f>
        <v>34271.544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2485.9+41.5</f>
        <v>2527.4</v>
      </c>
      <c r="L27" s="8">
        <f t="shared" si="0"/>
        <v>3563.634</v>
      </c>
      <c r="M27" s="8">
        <f t="shared" si="1"/>
        <v>3563.634</v>
      </c>
      <c r="N27" s="8">
        <f t="shared" si="2"/>
        <v>3563.634</v>
      </c>
      <c r="O27" s="8">
        <f t="shared" si="3"/>
        <v>3563.634</v>
      </c>
      <c r="P27" s="8">
        <f>K27*J27*12</f>
        <v>14254.536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2250</v>
      </c>
      <c r="M28" s="8">
        <f t="shared" si="1"/>
        <v>2250</v>
      </c>
      <c r="N28" s="8">
        <f t="shared" si="2"/>
        <v>2250</v>
      </c>
      <c r="O28" s="8">
        <f t="shared" si="3"/>
        <v>2250</v>
      </c>
      <c r="P28" s="8">
        <v>9000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2485.9</v>
      </c>
      <c r="L29" s="8">
        <f t="shared" si="0"/>
        <v>8949.24</v>
      </c>
      <c r="M29" s="8">
        <f t="shared" si="1"/>
        <v>8949.24</v>
      </c>
      <c r="N29" s="8">
        <f t="shared" si="2"/>
        <v>8949.24</v>
      </c>
      <c r="O29" s="8">
        <f t="shared" si="3"/>
        <v>8949.24</v>
      </c>
      <c r="P29" s="8">
        <f>J29*K29*12</f>
        <v>35796.96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2485.9</v>
      </c>
      <c r="L30" s="8">
        <f t="shared" si="0"/>
        <v>5966.160000000001</v>
      </c>
      <c r="M30" s="8">
        <f t="shared" si="1"/>
        <v>5966.160000000001</v>
      </c>
      <c r="N30" s="8">
        <f t="shared" si="2"/>
        <v>5966.160000000001</v>
      </c>
      <c r="O30" s="8">
        <f t="shared" si="3"/>
        <v>5966.160000000001</v>
      </c>
      <c r="P30" s="8">
        <f>K30*J30*12</f>
        <v>23864.640000000003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2190.5</v>
      </c>
      <c r="M32" s="8">
        <f>P32/4</f>
        <v>2190.5</v>
      </c>
      <c r="N32" s="8">
        <f>P32/4</f>
        <v>2190.5</v>
      </c>
      <c r="O32" s="8">
        <f>P32/4</f>
        <v>2190.5</v>
      </c>
      <c r="P32" s="8">
        <v>8762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809</v>
      </c>
      <c r="L33" s="8"/>
      <c r="M33" s="8">
        <f>P33/2</f>
        <v>404.5</v>
      </c>
      <c r="N33" s="8"/>
      <c r="O33" s="8">
        <f>P33/2</f>
        <v>404.5</v>
      </c>
      <c r="P33" s="8">
        <f>K33*J33</f>
        <v>809</v>
      </c>
      <c r="R33" s="12"/>
    </row>
    <row r="34" spans="1:18" ht="22.5">
      <c r="A34" s="70" t="s">
        <v>111</v>
      </c>
      <c r="B34" s="71"/>
      <c r="C34" s="71"/>
      <c r="D34" s="71"/>
      <c r="E34" s="71"/>
      <c r="F34" s="71"/>
      <c r="G34" s="71"/>
      <c r="H34" s="72"/>
      <c r="I34" s="4" t="s">
        <v>23</v>
      </c>
      <c r="J34" s="6">
        <v>0.42</v>
      </c>
      <c r="K34" s="6"/>
      <c r="L34" s="8">
        <f>P34/4</f>
        <v>3132.234</v>
      </c>
      <c r="M34" s="8">
        <f>P34/4</f>
        <v>3132.234</v>
      </c>
      <c r="N34" s="8">
        <f>P34/4</f>
        <v>3132.234</v>
      </c>
      <c r="O34" s="8">
        <f>P34/4</f>
        <v>3132.234</v>
      </c>
      <c r="P34" s="8">
        <f>K29*J34*12</f>
        <v>12528.936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K25</f>
        <v>2527.4</v>
      </c>
      <c r="L36" s="8">
        <f>P36/4</f>
        <v>3639.456</v>
      </c>
      <c r="M36" s="8">
        <f>P36/4</f>
        <v>3639.456</v>
      </c>
      <c r="N36" s="8">
        <f>P36/4</f>
        <v>3639.456</v>
      </c>
      <c r="O36" s="8">
        <f>P36/4</f>
        <v>3639.456</v>
      </c>
      <c r="P36" s="8">
        <f>K36*J36*12</f>
        <v>14557.824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f>K30</f>
        <v>2485.9</v>
      </c>
      <c r="L38" s="8">
        <f>P38/4</f>
        <v>14169.630000000001</v>
      </c>
      <c r="M38" s="8">
        <f>P38/4</f>
        <v>14169.630000000001</v>
      </c>
      <c r="N38" s="8">
        <f>P38/4</f>
        <v>14169.630000000001</v>
      </c>
      <c r="O38" s="8">
        <f>P38/4</f>
        <v>14169.630000000001</v>
      </c>
      <c r="P38" s="8">
        <f>K38*J38*12</f>
        <v>56678.520000000004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3639.5</v>
      </c>
      <c r="M40" s="8">
        <f>P40/4</f>
        <v>3639.5</v>
      </c>
      <c r="N40" s="8">
        <f>P40/4</f>
        <v>3639.5</v>
      </c>
      <c r="O40" s="8">
        <f>P40/4</f>
        <v>3639.5</v>
      </c>
      <c r="P40" s="8">
        <v>14558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65</v>
      </c>
      <c r="L41" s="8">
        <f>P41/4</f>
        <v>768.3000000000001</v>
      </c>
      <c r="M41" s="8">
        <f>L41</f>
        <v>768.3000000000001</v>
      </c>
      <c r="N41" s="8">
        <f>M41</f>
        <v>768.3000000000001</v>
      </c>
      <c r="O41" s="8">
        <f>N41</f>
        <v>768.3000000000001</v>
      </c>
      <c r="P41" s="8">
        <f>J41*K41*12</f>
        <v>3073.2000000000003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63135.86</v>
      </c>
      <c r="M42" s="14">
        <f>SUM(M24:M41)</f>
        <v>63540.36</v>
      </c>
      <c r="N42" s="14">
        <f>SUM(N24:N41)</f>
        <v>63135.86</v>
      </c>
      <c r="O42" s="14">
        <f>SUM(O24:O41)</f>
        <v>63540.36</v>
      </c>
      <c r="P42" s="14">
        <f>SUM(P24:P41)</f>
        <v>253352.44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34547.9472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287900.3872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44:H44"/>
    <mergeCell ref="A45:H45"/>
    <mergeCell ref="A40:H40"/>
    <mergeCell ref="A41:H41"/>
    <mergeCell ref="A42:H42"/>
    <mergeCell ref="A43:H43"/>
    <mergeCell ref="A32:H32"/>
    <mergeCell ref="A33:H33"/>
    <mergeCell ref="A34:H34"/>
    <mergeCell ref="A39:H39"/>
    <mergeCell ref="A35:H35"/>
    <mergeCell ref="A36:H36"/>
    <mergeCell ref="A37:H37"/>
    <mergeCell ref="A38:H38"/>
    <mergeCell ref="A28:H28"/>
    <mergeCell ref="A29:H29"/>
    <mergeCell ref="A30:H30"/>
    <mergeCell ref="A31:H31"/>
    <mergeCell ref="A24:H24"/>
    <mergeCell ref="A25:H25"/>
    <mergeCell ref="A26:H26"/>
    <mergeCell ref="A27:H27"/>
    <mergeCell ref="K21:K22"/>
    <mergeCell ref="L21:O21"/>
    <mergeCell ref="P21:P22"/>
    <mergeCell ref="A23:H23"/>
    <mergeCell ref="A20:I20"/>
    <mergeCell ref="A21:H22"/>
    <mergeCell ref="I21:I22"/>
    <mergeCell ref="J21:J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8:H18"/>
    <mergeCell ref="A19:H19"/>
    <mergeCell ref="A12:H12"/>
    <mergeCell ref="A13:H13"/>
    <mergeCell ref="A14:H14"/>
    <mergeCell ref="A15:H15"/>
    <mergeCell ref="A17:H17"/>
    <mergeCell ref="A16:H1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4">
      <selection activeCell="P47" sqref="P4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5.7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0.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18" customHeight="1">
      <c r="A11" s="57" t="s">
        <v>155</v>
      </c>
      <c r="B11" s="57"/>
      <c r="C11" s="57"/>
      <c r="D11" s="57"/>
      <c r="E11" s="57"/>
      <c r="F11" s="57"/>
      <c r="G11" s="57"/>
      <c r="H11" s="57"/>
      <c r="I11" s="8">
        <f>K30*I20*12</f>
        <v>288659.364</v>
      </c>
    </row>
    <row r="12" spans="1:9" ht="19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K30*0.53*12</f>
        <v>27665.364</v>
      </c>
    </row>
    <row r="13" spans="1:9" ht="21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2899.6*3.1*12</f>
        <v>107865.12</v>
      </c>
    </row>
    <row r="14" spans="1:9" ht="21" customHeight="1">
      <c r="A14" s="57" t="s">
        <v>128</v>
      </c>
      <c r="B14" s="57"/>
      <c r="C14" s="57"/>
      <c r="D14" s="57"/>
      <c r="E14" s="57"/>
      <c r="F14" s="57"/>
      <c r="G14" s="57"/>
      <c r="H14" s="57"/>
      <c r="I14" s="8">
        <f>828.6*2.24*12</f>
        <v>22272.768000000004</v>
      </c>
    </row>
    <row r="15" spans="1:9" ht="13.5" customHeight="1">
      <c r="A15" s="57" t="s">
        <v>115</v>
      </c>
      <c r="B15" s="57"/>
      <c r="C15" s="57"/>
      <c r="D15" s="57"/>
      <c r="E15" s="57"/>
      <c r="F15" s="57"/>
      <c r="G15" s="57"/>
      <c r="H15" s="57"/>
      <c r="I15" s="8">
        <f>K30*I24*12</f>
        <v>114315.37199999999</v>
      </c>
    </row>
    <row r="16" spans="1:9" ht="10.5" customHeight="1">
      <c r="A16" s="90" t="s">
        <v>37</v>
      </c>
      <c r="B16" s="91"/>
      <c r="C16" s="91"/>
      <c r="D16" s="91"/>
      <c r="E16" s="91"/>
      <c r="F16" s="91"/>
      <c r="G16" s="91"/>
      <c r="H16" s="92"/>
      <c r="I16" s="16"/>
    </row>
    <row r="17" spans="1:9" ht="12" customHeight="1">
      <c r="A17" s="58" t="s">
        <v>38</v>
      </c>
      <c r="B17" s="59"/>
      <c r="C17" s="59"/>
      <c r="D17" s="59"/>
      <c r="E17" s="59"/>
      <c r="F17" s="59"/>
      <c r="G17" s="59"/>
      <c r="H17" s="60"/>
      <c r="I17" s="18">
        <f>SUM(I11:I15)*12%</f>
        <v>67293.35856</v>
      </c>
    </row>
    <row r="18" spans="1:9" ht="12" customHeight="1">
      <c r="A18" s="61" t="s">
        <v>39</v>
      </c>
      <c r="B18" s="62"/>
      <c r="C18" s="62"/>
      <c r="D18" s="62"/>
      <c r="E18" s="62"/>
      <c r="F18" s="62"/>
      <c r="G18" s="62"/>
      <c r="H18" s="63"/>
      <c r="I18" s="8">
        <f>I17</f>
        <v>67293.35856</v>
      </c>
    </row>
    <row r="19" spans="1:9" ht="13.5" customHeight="1">
      <c r="A19" s="46" t="s">
        <v>4</v>
      </c>
      <c r="B19" s="46"/>
      <c r="C19" s="46"/>
      <c r="D19" s="46"/>
      <c r="E19" s="46"/>
      <c r="F19" s="46"/>
      <c r="G19" s="46"/>
      <c r="H19" s="46"/>
      <c r="I19" s="14">
        <f>SUM(I11:I15)-I18</f>
        <v>493484.62944000005</v>
      </c>
    </row>
    <row r="20" spans="1:9" ht="11.25" customHeight="1">
      <c r="A20" s="57" t="s">
        <v>152</v>
      </c>
      <c r="B20" s="57"/>
      <c r="C20" s="57"/>
      <c r="D20" s="57"/>
      <c r="E20" s="57"/>
      <c r="F20" s="57"/>
      <c r="G20" s="57"/>
      <c r="H20" s="57"/>
      <c r="I20" s="29">
        <v>5.53</v>
      </c>
    </row>
    <row r="21" spans="1:9" ht="12" customHeight="1">
      <c r="A21" s="57" t="s">
        <v>116</v>
      </c>
      <c r="B21" s="57"/>
      <c r="C21" s="57"/>
      <c r="D21" s="57"/>
      <c r="E21" s="57"/>
      <c r="F21" s="57"/>
      <c r="G21" s="57"/>
      <c r="H21" s="57"/>
      <c r="I21" s="29">
        <v>0.53</v>
      </c>
    </row>
    <row r="22" spans="1:9" ht="20.25" customHeight="1">
      <c r="A22" s="74" t="s">
        <v>129</v>
      </c>
      <c r="B22" s="74"/>
      <c r="C22" s="74"/>
      <c r="D22" s="74"/>
      <c r="E22" s="74"/>
      <c r="F22" s="74"/>
      <c r="G22" s="74"/>
      <c r="H22" s="74"/>
      <c r="I22" s="6">
        <v>3.1</v>
      </c>
    </row>
    <row r="23" spans="1:9" ht="20.25" customHeight="1">
      <c r="A23" s="74" t="s">
        <v>129</v>
      </c>
      <c r="B23" s="74"/>
      <c r="C23" s="74"/>
      <c r="D23" s="74"/>
      <c r="E23" s="74"/>
      <c r="F23" s="74"/>
      <c r="G23" s="74"/>
      <c r="H23" s="74"/>
      <c r="I23" s="29">
        <v>2.24</v>
      </c>
    </row>
    <row r="24" spans="1:9" ht="13.5" customHeight="1">
      <c r="A24" s="57" t="s">
        <v>117</v>
      </c>
      <c r="B24" s="57"/>
      <c r="C24" s="57"/>
      <c r="D24" s="57"/>
      <c r="E24" s="57"/>
      <c r="F24" s="57"/>
      <c r="G24" s="57"/>
      <c r="H24" s="57"/>
      <c r="I24" s="6">
        <v>2.19</v>
      </c>
    </row>
    <row r="25" spans="1:9" ht="12" customHeight="1">
      <c r="A25" s="64"/>
      <c r="B25" s="64"/>
      <c r="C25" s="64"/>
      <c r="D25" s="64"/>
      <c r="E25" s="64"/>
      <c r="F25" s="64"/>
      <c r="G25" s="64"/>
      <c r="H25" s="64"/>
      <c r="I25" s="64"/>
    </row>
    <row r="26" spans="1:16" ht="15" customHeight="1">
      <c r="A26" s="65" t="s">
        <v>7</v>
      </c>
      <c r="B26" s="65"/>
      <c r="C26" s="65"/>
      <c r="D26" s="65"/>
      <c r="E26" s="65"/>
      <c r="F26" s="65"/>
      <c r="G26" s="65"/>
      <c r="H26" s="65"/>
      <c r="I26" s="66" t="s">
        <v>8</v>
      </c>
      <c r="J26" s="66" t="s">
        <v>9</v>
      </c>
      <c r="K26" s="66" t="s">
        <v>10</v>
      </c>
      <c r="L26" s="82" t="s">
        <v>11</v>
      </c>
      <c r="M26" s="82"/>
      <c r="N26" s="82"/>
      <c r="O26" s="47"/>
      <c r="P26" s="65" t="s">
        <v>16</v>
      </c>
    </row>
    <row r="27" spans="1:16" ht="18.75" customHeight="1">
      <c r="A27" s="65"/>
      <c r="B27" s="65"/>
      <c r="C27" s="65"/>
      <c r="D27" s="65"/>
      <c r="E27" s="65"/>
      <c r="F27" s="65"/>
      <c r="G27" s="65"/>
      <c r="H27" s="65"/>
      <c r="I27" s="67"/>
      <c r="J27" s="67"/>
      <c r="K27" s="67"/>
      <c r="L27" s="6" t="s">
        <v>12</v>
      </c>
      <c r="M27" s="6" t="s">
        <v>13</v>
      </c>
      <c r="N27" s="6" t="s">
        <v>14</v>
      </c>
      <c r="O27" s="6" t="s">
        <v>15</v>
      </c>
      <c r="P27" s="65"/>
    </row>
    <row r="28" spans="1:16" ht="12" customHeight="1">
      <c r="A28" s="51" t="s">
        <v>17</v>
      </c>
      <c r="B28" s="52"/>
      <c r="C28" s="52"/>
      <c r="D28" s="52"/>
      <c r="E28" s="52"/>
      <c r="F28" s="52"/>
      <c r="G28" s="52"/>
      <c r="H28" s="53"/>
      <c r="I28" s="5"/>
      <c r="J28" s="2"/>
      <c r="K28" s="2"/>
      <c r="L28" s="6"/>
      <c r="M28" s="6"/>
      <c r="N28" s="6"/>
      <c r="O28" s="6"/>
      <c r="P28" s="2"/>
    </row>
    <row r="29" spans="1:16" ht="12" customHeight="1">
      <c r="A29" s="54" t="s">
        <v>18</v>
      </c>
      <c r="B29" s="55"/>
      <c r="C29" s="55"/>
      <c r="D29" s="55"/>
      <c r="E29" s="55"/>
      <c r="F29" s="55"/>
      <c r="G29" s="55"/>
      <c r="H29" s="56"/>
      <c r="I29" s="5"/>
      <c r="J29" s="2"/>
      <c r="K29" s="2"/>
      <c r="L29" s="6">
        <f aca="true" t="shared" si="0" ref="L29:L37">P29/4</f>
        <v>1000</v>
      </c>
      <c r="M29" s="6">
        <f aca="true" t="shared" si="1" ref="M29:M37">P29/4</f>
        <v>1000</v>
      </c>
      <c r="N29" s="6">
        <f aca="true" t="shared" si="2" ref="N29:N37">P29/4</f>
        <v>1000</v>
      </c>
      <c r="O29" s="6">
        <f aca="true" t="shared" si="3" ref="O29:O37">P29/4</f>
        <v>1000</v>
      </c>
      <c r="P29" s="8">
        <v>4000</v>
      </c>
    </row>
    <row r="30" spans="1:18" ht="26.25" customHeight="1">
      <c r="A30" s="54" t="s">
        <v>19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0.52</v>
      </c>
      <c r="K30" s="6">
        <v>4349.9</v>
      </c>
      <c r="L30" s="8">
        <f t="shared" si="0"/>
        <v>6785.843999999999</v>
      </c>
      <c r="M30" s="8">
        <f t="shared" si="1"/>
        <v>6785.843999999999</v>
      </c>
      <c r="N30" s="8">
        <f t="shared" si="2"/>
        <v>6785.843999999999</v>
      </c>
      <c r="O30" s="8">
        <f t="shared" si="3"/>
        <v>6785.843999999999</v>
      </c>
      <c r="P30" s="8">
        <f>J30*K30*12</f>
        <v>27143.375999999997</v>
      </c>
      <c r="R30" s="12"/>
    </row>
    <row r="31" spans="1:16" ht="22.5" customHeight="1">
      <c r="A31" s="54" t="s">
        <v>20</v>
      </c>
      <c r="B31" s="55"/>
      <c r="C31" s="55"/>
      <c r="D31" s="55"/>
      <c r="E31" s="55"/>
      <c r="F31" s="55"/>
      <c r="G31" s="55"/>
      <c r="H31" s="56"/>
      <c r="I31" s="4" t="s">
        <v>23</v>
      </c>
      <c r="J31" s="6">
        <v>0.9</v>
      </c>
      <c r="K31" s="6">
        <v>4349.9</v>
      </c>
      <c r="L31" s="8">
        <f t="shared" si="0"/>
        <v>11744.73</v>
      </c>
      <c r="M31" s="8">
        <f t="shared" si="1"/>
        <v>11744.73</v>
      </c>
      <c r="N31" s="6">
        <f t="shared" si="2"/>
        <v>11744.73</v>
      </c>
      <c r="O31" s="8">
        <f t="shared" si="3"/>
        <v>11744.73</v>
      </c>
      <c r="P31" s="8">
        <f>K31*J31*12</f>
        <v>46978.92</v>
      </c>
    </row>
    <row r="32" spans="1:16" ht="25.5" customHeight="1">
      <c r="A32" s="54" t="s">
        <v>21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0.38</v>
      </c>
      <c r="K32" s="6">
        <v>4349.9</v>
      </c>
      <c r="L32" s="8">
        <f t="shared" si="0"/>
        <v>4958.886</v>
      </c>
      <c r="M32" s="8">
        <f t="shared" si="1"/>
        <v>4958.886</v>
      </c>
      <c r="N32" s="8">
        <f t="shared" si="2"/>
        <v>4958.886</v>
      </c>
      <c r="O32" s="8">
        <f t="shared" si="3"/>
        <v>4958.886</v>
      </c>
      <c r="P32" s="8">
        <f>K32*J32*12</f>
        <v>19835.544</v>
      </c>
    </row>
    <row r="33" spans="1:16" ht="19.5" customHeight="1">
      <c r="A33" s="73" t="s">
        <v>34</v>
      </c>
      <c r="B33" s="74"/>
      <c r="C33" s="74"/>
      <c r="D33" s="74"/>
      <c r="E33" s="74"/>
      <c r="F33" s="74"/>
      <c r="G33" s="74"/>
      <c r="H33" s="75"/>
      <c r="I33" s="4"/>
      <c r="J33" s="6"/>
      <c r="K33" s="6"/>
      <c r="L33" s="6">
        <f t="shared" si="0"/>
        <v>2000</v>
      </c>
      <c r="M33" s="6">
        <f t="shared" si="1"/>
        <v>2000</v>
      </c>
      <c r="N33" s="6">
        <f t="shared" si="2"/>
        <v>2000</v>
      </c>
      <c r="O33" s="6">
        <f t="shared" si="3"/>
        <v>2000</v>
      </c>
      <c r="P33" s="6">
        <v>8000</v>
      </c>
    </row>
    <row r="34" spans="1:16" ht="23.25" customHeight="1">
      <c r="A34" s="54" t="s">
        <v>35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0.95</v>
      </c>
      <c r="K34" s="6">
        <v>4349.9</v>
      </c>
      <c r="L34" s="8">
        <f t="shared" si="0"/>
        <v>12397.215</v>
      </c>
      <c r="M34" s="8">
        <f t="shared" si="1"/>
        <v>12397.215</v>
      </c>
      <c r="N34" s="6">
        <f t="shared" si="2"/>
        <v>12397.215</v>
      </c>
      <c r="O34" s="8">
        <f t="shared" si="3"/>
        <v>12397.215</v>
      </c>
      <c r="P34" s="8">
        <f>J34*K34*12</f>
        <v>49588.86</v>
      </c>
    </row>
    <row r="35" spans="1:16" ht="22.5" customHeight="1">
      <c r="A35" s="54" t="s">
        <v>36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0.8</v>
      </c>
      <c r="K35" s="6">
        <v>4349.9</v>
      </c>
      <c r="L35" s="8">
        <f t="shared" si="0"/>
        <v>10439.76</v>
      </c>
      <c r="M35" s="8">
        <f t="shared" si="1"/>
        <v>10439.76</v>
      </c>
      <c r="N35" s="8">
        <f t="shared" si="2"/>
        <v>10439.76</v>
      </c>
      <c r="O35" s="8">
        <f t="shared" si="3"/>
        <v>10439.76</v>
      </c>
      <c r="P35" s="8">
        <f>K35*J35*12</f>
        <v>41759.04</v>
      </c>
    </row>
    <row r="36" spans="1:16" ht="12.75" customHeight="1">
      <c r="A36" s="54" t="s">
        <v>40</v>
      </c>
      <c r="B36" s="55"/>
      <c r="C36" s="55"/>
      <c r="D36" s="55"/>
      <c r="E36" s="55"/>
      <c r="F36" s="55"/>
      <c r="G36" s="55"/>
      <c r="H36" s="56"/>
      <c r="I36" s="4" t="s">
        <v>24</v>
      </c>
      <c r="J36" s="6">
        <v>200</v>
      </c>
      <c r="K36" s="6">
        <v>2</v>
      </c>
      <c r="L36" s="6">
        <f t="shared" si="0"/>
        <v>1200</v>
      </c>
      <c r="M36" s="6">
        <f t="shared" si="1"/>
        <v>1200</v>
      </c>
      <c r="N36" s="6">
        <f t="shared" si="2"/>
        <v>1200</v>
      </c>
      <c r="O36" s="6">
        <f t="shared" si="3"/>
        <v>1200</v>
      </c>
      <c r="P36" s="8">
        <f>K36*J36*12</f>
        <v>4800</v>
      </c>
    </row>
    <row r="37" spans="1:16" ht="20.25" customHeight="1">
      <c r="A37" s="73" t="s">
        <v>41</v>
      </c>
      <c r="B37" s="74"/>
      <c r="C37" s="74"/>
      <c r="D37" s="74"/>
      <c r="E37" s="74"/>
      <c r="F37" s="74"/>
      <c r="G37" s="74"/>
      <c r="H37" s="75"/>
      <c r="I37" s="5"/>
      <c r="J37" s="6"/>
      <c r="K37" s="2"/>
      <c r="L37" s="8">
        <f t="shared" si="0"/>
        <v>1483.25</v>
      </c>
      <c r="M37" s="8">
        <f t="shared" si="1"/>
        <v>1483.25</v>
      </c>
      <c r="N37" s="8">
        <f t="shared" si="2"/>
        <v>1483.25</v>
      </c>
      <c r="O37" s="8">
        <f t="shared" si="3"/>
        <v>1483.25</v>
      </c>
      <c r="P37" s="8">
        <v>5933</v>
      </c>
    </row>
    <row r="38" spans="1:18" ht="14.25" customHeight="1">
      <c r="A38" s="54" t="s">
        <v>42</v>
      </c>
      <c r="B38" s="55"/>
      <c r="C38" s="55"/>
      <c r="D38" s="55"/>
      <c r="E38" s="55"/>
      <c r="F38" s="55"/>
      <c r="G38" s="55"/>
      <c r="H38" s="56"/>
      <c r="I38" s="6" t="s">
        <v>25</v>
      </c>
      <c r="J38" s="6">
        <v>1</v>
      </c>
      <c r="K38" s="6">
        <v>520</v>
      </c>
      <c r="L38" s="6"/>
      <c r="M38" s="8">
        <f>P38/2</f>
        <v>260</v>
      </c>
      <c r="N38" s="6"/>
      <c r="O38" s="8">
        <f>P38/2</f>
        <v>260</v>
      </c>
      <c r="P38" s="8">
        <f>K38*J38</f>
        <v>520</v>
      </c>
      <c r="R38" s="12"/>
    </row>
    <row r="39" spans="1:18" ht="12.75" customHeight="1">
      <c r="A39" s="51" t="s">
        <v>118</v>
      </c>
      <c r="B39" s="52"/>
      <c r="C39" s="52"/>
      <c r="D39" s="52"/>
      <c r="E39" s="52"/>
      <c r="F39" s="52"/>
      <c r="G39" s="52"/>
      <c r="H39" s="53"/>
      <c r="I39" s="6"/>
      <c r="J39" s="6"/>
      <c r="K39" s="6"/>
      <c r="L39" s="8"/>
      <c r="M39" s="6"/>
      <c r="N39" s="6"/>
      <c r="O39" s="6"/>
      <c r="P39" s="8"/>
      <c r="R39" s="12"/>
    </row>
    <row r="40" spans="1:18" ht="19.5" customHeight="1">
      <c r="A40" s="54" t="s">
        <v>119</v>
      </c>
      <c r="B40" s="55"/>
      <c r="C40" s="55"/>
      <c r="D40" s="55"/>
      <c r="E40" s="55"/>
      <c r="F40" s="55"/>
      <c r="G40" s="55"/>
      <c r="H40" s="56"/>
      <c r="I40" s="4" t="s">
        <v>23</v>
      </c>
      <c r="J40" s="6">
        <v>0.48</v>
      </c>
      <c r="K40" s="6">
        <v>4349.9</v>
      </c>
      <c r="L40" s="8">
        <f>P40/4</f>
        <v>6263.856</v>
      </c>
      <c r="M40" s="8">
        <f>P40/4</f>
        <v>6263.856</v>
      </c>
      <c r="N40" s="8">
        <f>P40/4</f>
        <v>6263.856</v>
      </c>
      <c r="O40" s="8">
        <f>P40/4</f>
        <v>6263.856</v>
      </c>
      <c r="P40" s="8">
        <f>K40*J40*12</f>
        <v>25055.424</v>
      </c>
      <c r="R40" s="12"/>
    </row>
    <row r="41" spans="1:18" ht="12.75" customHeight="1">
      <c r="A41" s="51" t="s">
        <v>120</v>
      </c>
      <c r="B41" s="52"/>
      <c r="C41" s="52"/>
      <c r="D41" s="52"/>
      <c r="E41" s="52"/>
      <c r="F41" s="52"/>
      <c r="G41" s="52"/>
      <c r="H41" s="53"/>
      <c r="I41" s="4"/>
      <c r="J41" s="6"/>
      <c r="K41" s="6"/>
      <c r="L41" s="8"/>
      <c r="M41" s="6"/>
      <c r="N41" s="6"/>
      <c r="O41" s="6"/>
      <c r="P41" s="8"/>
      <c r="R41" s="12"/>
    </row>
    <row r="42" spans="1:18" ht="21.75" customHeight="1">
      <c r="A42" s="54" t="s">
        <v>121</v>
      </c>
      <c r="B42" s="55"/>
      <c r="C42" s="55"/>
      <c r="D42" s="55"/>
      <c r="E42" s="55"/>
      <c r="F42" s="55"/>
      <c r="G42" s="55"/>
      <c r="H42" s="56"/>
      <c r="I42" s="4" t="s">
        <v>23</v>
      </c>
      <c r="J42" s="6">
        <v>1.9</v>
      </c>
      <c r="K42" s="6">
        <v>4349.9</v>
      </c>
      <c r="L42" s="8">
        <f>P42/4</f>
        <v>24794.43</v>
      </c>
      <c r="M42" s="6">
        <f>P42/4</f>
        <v>24794.43</v>
      </c>
      <c r="N42" s="6">
        <f>P42/4</f>
        <v>24794.43</v>
      </c>
      <c r="O42" s="6">
        <f>P42/4</f>
        <v>24794.43</v>
      </c>
      <c r="P42" s="8">
        <f>K42*J42*12</f>
        <v>99177.72</v>
      </c>
      <c r="R42" s="12"/>
    </row>
    <row r="43" spans="1:18" ht="12.75" customHeight="1">
      <c r="A43" s="51" t="s">
        <v>146</v>
      </c>
      <c r="B43" s="52"/>
      <c r="C43" s="52"/>
      <c r="D43" s="52"/>
      <c r="E43" s="52"/>
      <c r="F43" s="52"/>
      <c r="G43" s="52"/>
      <c r="H43" s="53"/>
      <c r="I43" s="6"/>
      <c r="J43" s="6"/>
      <c r="K43" s="6"/>
      <c r="L43" s="8"/>
      <c r="M43" s="6"/>
      <c r="N43" s="6"/>
      <c r="O43" s="6"/>
      <c r="P43" s="8"/>
      <c r="R43" s="12"/>
    </row>
    <row r="44" spans="1:18" ht="21" customHeight="1">
      <c r="A44" s="54" t="s">
        <v>147</v>
      </c>
      <c r="B44" s="55"/>
      <c r="C44" s="55"/>
      <c r="D44" s="55"/>
      <c r="E44" s="55"/>
      <c r="F44" s="55"/>
      <c r="G44" s="55"/>
      <c r="H44" s="56"/>
      <c r="I44" s="4" t="s">
        <v>23</v>
      </c>
      <c r="J44" s="6">
        <v>1.95</v>
      </c>
      <c r="K44" s="6">
        <v>967</v>
      </c>
      <c r="L44" s="8">
        <f>P44/4</f>
        <v>5656.95</v>
      </c>
      <c r="M44" s="6">
        <f>P44/4</f>
        <v>5656.95</v>
      </c>
      <c r="N44" s="6">
        <f>P44/4</f>
        <v>5656.95</v>
      </c>
      <c r="O44" s="8">
        <f>P44/4</f>
        <v>5656.95</v>
      </c>
      <c r="P44" s="8">
        <f>K44*J44*12</f>
        <v>22627.8</v>
      </c>
      <c r="R44" s="12"/>
    </row>
    <row r="45" spans="1:18" ht="19.5" customHeight="1">
      <c r="A45" s="54" t="s">
        <v>148</v>
      </c>
      <c r="B45" s="55"/>
      <c r="C45" s="55"/>
      <c r="D45" s="55"/>
      <c r="E45" s="55"/>
      <c r="F45" s="55"/>
      <c r="G45" s="55"/>
      <c r="H45" s="56"/>
      <c r="I45" s="4" t="s">
        <v>23</v>
      </c>
      <c r="J45" s="6">
        <v>2.7</v>
      </c>
      <c r="K45" s="6">
        <v>3382.9</v>
      </c>
      <c r="L45" s="8">
        <f>P45/4</f>
        <v>27401.490000000005</v>
      </c>
      <c r="M45" s="6">
        <f>P45/4</f>
        <v>27401.490000000005</v>
      </c>
      <c r="N45" s="6">
        <f>P45/4</f>
        <v>27401.490000000005</v>
      </c>
      <c r="O45" s="8">
        <f>P45/4</f>
        <v>27401.490000000005</v>
      </c>
      <c r="P45" s="8">
        <f>K45*J45*12</f>
        <v>109605.96000000002</v>
      </c>
      <c r="R45" s="12"/>
    </row>
    <row r="46" spans="1:18" ht="11.25" customHeight="1">
      <c r="A46" s="51" t="s">
        <v>134</v>
      </c>
      <c r="B46" s="52"/>
      <c r="C46" s="52"/>
      <c r="D46" s="52"/>
      <c r="E46" s="52"/>
      <c r="F46" s="52"/>
      <c r="G46" s="52"/>
      <c r="H46" s="53"/>
      <c r="I46" s="5"/>
      <c r="J46" s="6"/>
      <c r="K46" s="6"/>
      <c r="L46" s="8"/>
      <c r="M46" s="6"/>
      <c r="N46" s="6"/>
      <c r="O46" s="6"/>
      <c r="P46" s="8"/>
      <c r="R46" s="12"/>
    </row>
    <row r="47" spans="1:16" ht="22.5" customHeight="1">
      <c r="A47" s="73" t="s">
        <v>135</v>
      </c>
      <c r="B47" s="74"/>
      <c r="C47" s="74"/>
      <c r="D47" s="74"/>
      <c r="E47" s="74"/>
      <c r="F47" s="74"/>
      <c r="G47" s="74"/>
      <c r="H47" s="75"/>
      <c r="I47" s="2"/>
      <c r="J47" s="6"/>
      <c r="K47" s="2"/>
      <c r="L47" s="34">
        <f>P47/4</f>
        <v>6263.75</v>
      </c>
      <c r="M47" s="34">
        <f>P47/4</f>
        <v>6263.75</v>
      </c>
      <c r="N47" s="34">
        <f>P47/4</f>
        <v>6263.75</v>
      </c>
      <c r="O47" s="34">
        <f>P47/4</f>
        <v>6263.75</v>
      </c>
      <c r="P47" s="6">
        <v>25055</v>
      </c>
    </row>
    <row r="48" spans="1:16" ht="11.25" customHeight="1">
      <c r="A48" s="73" t="s">
        <v>136</v>
      </c>
      <c r="B48" s="74"/>
      <c r="C48" s="74"/>
      <c r="D48" s="74"/>
      <c r="E48" s="74"/>
      <c r="F48" s="74"/>
      <c r="G48" s="74"/>
      <c r="H48" s="75"/>
      <c r="I48" s="6" t="s">
        <v>27</v>
      </c>
      <c r="J48" s="6">
        <v>3.94</v>
      </c>
      <c r="K48" s="6">
        <v>72</v>
      </c>
      <c r="L48" s="8">
        <f>P48/4</f>
        <v>851.04</v>
      </c>
      <c r="M48" s="8">
        <f>P48/4</f>
        <v>851.04</v>
      </c>
      <c r="N48" s="8">
        <f>P48/4</f>
        <v>851.04</v>
      </c>
      <c r="O48" s="8">
        <f>P48/4</f>
        <v>851.04</v>
      </c>
      <c r="P48" s="8">
        <f>K48*J48*12</f>
        <v>3404.16</v>
      </c>
    </row>
    <row r="49" spans="1:17" ht="12.75" customHeight="1">
      <c r="A49" s="51" t="s">
        <v>28</v>
      </c>
      <c r="B49" s="52"/>
      <c r="C49" s="52"/>
      <c r="D49" s="52"/>
      <c r="E49" s="52"/>
      <c r="F49" s="52"/>
      <c r="G49" s="52"/>
      <c r="H49" s="53"/>
      <c r="I49" s="2"/>
      <c r="J49" s="6"/>
      <c r="K49" s="6"/>
      <c r="L49" s="14">
        <f>SUM(L29:L48)</f>
        <v>123241.201</v>
      </c>
      <c r="M49" s="14">
        <f>SUM(M29:M48)</f>
        <v>123501.201</v>
      </c>
      <c r="N49" s="14">
        <f>SUM(N29:N48)</f>
        <v>123241.201</v>
      </c>
      <c r="O49" s="14">
        <f>SUM(O29:O48)</f>
        <v>123501.201</v>
      </c>
      <c r="P49" s="14">
        <f>SUM(P29:P48)</f>
        <v>493484.804</v>
      </c>
      <c r="Q49" s="15"/>
    </row>
    <row r="50" spans="1:17" ht="11.25" customHeight="1">
      <c r="A50" s="73" t="s">
        <v>127</v>
      </c>
      <c r="B50" s="74"/>
      <c r="C50" s="74"/>
      <c r="D50" s="74"/>
      <c r="E50" s="74"/>
      <c r="F50" s="74"/>
      <c r="G50" s="74"/>
      <c r="H50" s="75"/>
      <c r="I50" s="2"/>
      <c r="J50" s="6"/>
      <c r="K50" s="2"/>
      <c r="L50" s="14"/>
      <c r="M50" s="14"/>
      <c r="N50" s="14"/>
      <c r="O50" s="14"/>
      <c r="P50" s="8">
        <f>I17</f>
        <v>67293.35856</v>
      </c>
      <c r="Q50" s="15"/>
    </row>
    <row r="51" spans="1:16" ht="12.75" customHeight="1">
      <c r="A51" s="79" t="s">
        <v>29</v>
      </c>
      <c r="B51" s="80"/>
      <c r="C51" s="80"/>
      <c r="D51" s="80"/>
      <c r="E51" s="80"/>
      <c r="F51" s="80"/>
      <c r="G51" s="80"/>
      <c r="H51" s="81"/>
      <c r="I51" s="2"/>
      <c r="J51" s="6"/>
      <c r="K51" s="2"/>
      <c r="L51" s="13"/>
      <c r="M51" s="13"/>
      <c r="N51" s="13"/>
      <c r="O51" s="13"/>
      <c r="P51" s="14">
        <f>P49+P50</f>
        <v>560778.16256</v>
      </c>
    </row>
    <row r="52" spans="1:16" ht="12.75" customHeight="1">
      <c r="A52" s="54" t="s">
        <v>30</v>
      </c>
      <c r="B52" s="55"/>
      <c r="C52" s="55"/>
      <c r="D52" s="55"/>
      <c r="E52" s="55"/>
      <c r="F52" s="55"/>
      <c r="G52" s="55"/>
      <c r="H52" s="56"/>
      <c r="I52" s="2"/>
      <c r="J52" s="6"/>
      <c r="K52" s="2"/>
      <c r="L52" s="13"/>
      <c r="M52" s="13"/>
      <c r="N52" s="13"/>
      <c r="O52" s="13"/>
      <c r="P52" s="8">
        <v>0</v>
      </c>
    </row>
    <row r="55" ht="15">
      <c r="P55" s="15"/>
    </row>
  </sheetData>
  <mergeCells count="54">
    <mergeCell ref="A11:H11"/>
    <mergeCell ref="A12:H12"/>
    <mergeCell ref="A13:H13"/>
    <mergeCell ref="A1:B1"/>
    <mergeCell ref="A3:B3"/>
    <mergeCell ref="A9:H9"/>
    <mergeCell ref="A10:H10"/>
    <mergeCell ref="L4:P4"/>
    <mergeCell ref="K3:P3"/>
    <mergeCell ref="A6:P6"/>
    <mergeCell ref="A7:P7"/>
    <mergeCell ref="A14:H14"/>
    <mergeCell ref="A15:H15"/>
    <mergeCell ref="A23:H23"/>
    <mergeCell ref="A24:H24"/>
    <mergeCell ref="A21:H21"/>
    <mergeCell ref="A22:H22"/>
    <mergeCell ref="A16:H16"/>
    <mergeCell ref="A17:H17"/>
    <mergeCell ref="A18:H18"/>
    <mergeCell ref="A20:H20"/>
    <mergeCell ref="A19:H19"/>
    <mergeCell ref="J26:J27"/>
    <mergeCell ref="K26:K27"/>
    <mergeCell ref="L26:O26"/>
    <mergeCell ref="A25:I25"/>
    <mergeCell ref="A26:H27"/>
    <mergeCell ref="I26:I27"/>
    <mergeCell ref="P26:P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7:H47"/>
    <mergeCell ref="A39:H39"/>
    <mergeCell ref="A40:H40"/>
    <mergeCell ref="A41:H41"/>
    <mergeCell ref="A42:H42"/>
    <mergeCell ref="A43:H43"/>
    <mergeCell ref="A44:H44"/>
    <mergeCell ref="A45:H45"/>
    <mergeCell ref="A46:H46"/>
    <mergeCell ref="A52:H52"/>
    <mergeCell ref="A48:H48"/>
    <mergeCell ref="A49:H49"/>
    <mergeCell ref="A50:H50"/>
    <mergeCell ref="A51:H51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(K29*I17*12)+(1430*5.2*12)</f>
        <v>250750.56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25246.656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66740.688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41128.54848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41128.54848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301609.35552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5.3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3000</v>
      </c>
      <c r="M24" s="6">
        <f aca="true" t="shared" si="1" ref="M24:M30">P24/4</f>
        <v>3000</v>
      </c>
      <c r="N24" s="6">
        <f aca="true" t="shared" si="2" ref="N24:N30">P24/4</f>
        <v>3000</v>
      </c>
      <c r="O24" s="6">
        <f aca="true" t="shared" si="3" ref="O24:O30">P24/4</f>
        <v>3000</v>
      </c>
      <c r="P24" s="8">
        <v>12000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2539.6+1430</f>
        <v>3969.6</v>
      </c>
      <c r="L25" s="8">
        <f t="shared" si="0"/>
        <v>7145.279999999999</v>
      </c>
      <c r="M25" s="8">
        <f t="shared" si="1"/>
        <v>7145.279999999999</v>
      </c>
      <c r="N25" s="8">
        <f t="shared" si="2"/>
        <v>7145.279999999999</v>
      </c>
      <c r="O25" s="8">
        <f t="shared" si="3"/>
        <v>7145.279999999999</v>
      </c>
      <c r="P25" s="8">
        <f>J25*K25*12</f>
        <v>28581.119999999995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2539.6+1430</f>
        <v>3969.6</v>
      </c>
      <c r="L26" s="8">
        <f t="shared" si="0"/>
        <v>13456.943999999998</v>
      </c>
      <c r="M26" s="8">
        <f t="shared" si="1"/>
        <v>13456.943999999998</v>
      </c>
      <c r="N26" s="8">
        <f t="shared" si="2"/>
        <v>13456.943999999998</v>
      </c>
      <c r="O26" s="8">
        <f t="shared" si="3"/>
        <v>13456.943999999998</v>
      </c>
      <c r="P26" s="8">
        <f>K26*J26*12</f>
        <v>53827.77599999999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2539.6+1430</f>
        <v>3969.6</v>
      </c>
      <c r="L27" s="8">
        <f t="shared" si="0"/>
        <v>5597.1359999999995</v>
      </c>
      <c r="M27" s="8">
        <f t="shared" si="1"/>
        <v>5597.1359999999995</v>
      </c>
      <c r="N27" s="8">
        <f t="shared" si="2"/>
        <v>5597.1359999999995</v>
      </c>
      <c r="O27" s="8">
        <f t="shared" si="3"/>
        <v>5597.1359999999995</v>
      </c>
      <c r="P27" s="8">
        <f>K27*J27*12</f>
        <v>22388.543999999998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6000</v>
      </c>
      <c r="M28" s="8">
        <f t="shared" si="1"/>
        <v>6000</v>
      </c>
      <c r="N28" s="8">
        <f t="shared" si="2"/>
        <v>6000</v>
      </c>
      <c r="O28" s="8">
        <f t="shared" si="3"/>
        <v>6000</v>
      </c>
      <c r="P28" s="8">
        <v>24000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2539.6</v>
      </c>
      <c r="L29" s="8">
        <f t="shared" si="0"/>
        <v>9142.56</v>
      </c>
      <c r="M29" s="8">
        <f t="shared" si="1"/>
        <v>9142.56</v>
      </c>
      <c r="N29" s="8">
        <f t="shared" si="2"/>
        <v>9142.56</v>
      </c>
      <c r="O29" s="8">
        <f t="shared" si="3"/>
        <v>9142.56</v>
      </c>
      <c r="P29" s="8">
        <f>J29*K29*12</f>
        <v>36570.24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2539.6</v>
      </c>
      <c r="L30" s="8">
        <f t="shared" si="0"/>
        <v>0</v>
      </c>
      <c r="M30" s="8">
        <f t="shared" si="1"/>
        <v>0</v>
      </c>
      <c r="N30" s="8">
        <f t="shared" si="2"/>
        <v>0</v>
      </c>
      <c r="O30" s="8">
        <f t="shared" si="3"/>
        <v>0</v>
      </c>
      <c r="P30" s="8"/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6296.5</v>
      </c>
      <c r="M32" s="8">
        <f>P32/4</f>
        <v>6296.5</v>
      </c>
      <c r="N32" s="8">
        <f>P32/4</f>
        <v>6296.5</v>
      </c>
      <c r="O32" s="8">
        <f>P32/4</f>
        <v>6296.5</v>
      </c>
      <c r="P32" s="8">
        <v>25186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634</v>
      </c>
      <c r="L33" s="8"/>
      <c r="M33" s="8">
        <f>P33/2</f>
        <v>317</v>
      </c>
      <c r="N33" s="8"/>
      <c r="O33" s="8">
        <f>P33/2</f>
        <v>317</v>
      </c>
      <c r="P33" s="8">
        <f>K33*J33</f>
        <v>634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2539.6+1430</f>
        <v>3969.6</v>
      </c>
      <c r="L35" s="8">
        <f>P35/4</f>
        <v>5716.224</v>
      </c>
      <c r="M35" s="8">
        <f>P35/4</f>
        <v>5716.224</v>
      </c>
      <c r="N35" s="8">
        <f>P35/4</f>
        <v>5716.224</v>
      </c>
      <c r="O35" s="8">
        <f>P35/4</f>
        <v>5716.224</v>
      </c>
      <c r="P35" s="8">
        <f>K35*J35*12</f>
        <v>22864.896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2539.6</v>
      </c>
      <c r="L37" s="8">
        <f>P37/4</f>
        <v>14475.72</v>
      </c>
      <c r="M37" s="8">
        <f>P37/4</f>
        <v>14475.72</v>
      </c>
      <c r="N37" s="8">
        <f>P37/4</f>
        <v>14475.72</v>
      </c>
      <c r="O37" s="8">
        <f>P37/4</f>
        <v>14475.72</v>
      </c>
      <c r="P37" s="8">
        <f>K37*J37*12</f>
        <v>57902.88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3657</v>
      </c>
      <c r="M39" s="8">
        <f>P39/4</f>
        <v>3657</v>
      </c>
      <c r="N39" s="8">
        <f>P39/4</f>
        <v>3657</v>
      </c>
      <c r="O39" s="8">
        <f>P39/4</f>
        <v>3657</v>
      </c>
      <c r="P39" s="8">
        <v>14628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64</v>
      </c>
      <c r="L40" s="8">
        <f>P40/4</f>
        <v>756.48</v>
      </c>
      <c r="M40" s="8">
        <f>L40</f>
        <v>756.48</v>
      </c>
      <c r="N40" s="8">
        <f>M40</f>
        <v>756.48</v>
      </c>
      <c r="O40" s="8">
        <f>N40</f>
        <v>756.48</v>
      </c>
      <c r="P40" s="8">
        <f>J40*K40*12</f>
        <v>3025.92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75243.84399999998</v>
      </c>
      <c r="M41" s="14">
        <f>SUM(M24:M40)</f>
        <v>75560.84399999998</v>
      </c>
      <c r="N41" s="14">
        <f>SUM(N24:N40)</f>
        <v>75243.84399999998</v>
      </c>
      <c r="O41" s="14">
        <f>SUM(O24:O40)</f>
        <v>75560.84399999998</v>
      </c>
      <c r="P41" s="14">
        <f>SUM(P24:P40)</f>
        <v>301609.37599999993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41128.54848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342737.9244799999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9:H19"/>
    <mergeCell ref="A20:I20"/>
    <mergeCell ref="A21:H22"/>
    <mergeCell ref="I21:I22"/>
    <mergeCell ref="A15:H15"/>
    <mergeCell ref="A16:H16"/>
    <mergeCell ref="A17:H17"/>
    <mergeCell ref="A18:H18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K3:P3"/>
    <mergeCell ref="L4:P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5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68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(K29*I17*12)+(1430*5.2*12)</f>
        <v>275130.72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25246.656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66740.688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44054.16768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44054.16768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323063.89632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3000</v>
      </c>
      <c r="M24" s="6">
        <f aca="true" t="shared" si="1" ref="M24:M30">P24/4</f>
        <v>3000</v>
      </c>
      <c r="N24" s="6">
        <f aca="true" t="shared" si="2" ref="N24:N30">P24/4</f>
        <v>3000</v>
      </c>
      <c r="O24" s="6">
        <f aca="true" t="shared" si="3" ref="O24:O30">P24/4</f>
        <v>3000</v>
      </c>
      <c r="P24" s="8">
        <v>12000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2539.6+1430</f>
        <v>3969.6</v>
      </c>
      <c r="L25" s="8">
        <f t="shared" si="0"/>
        <v>7145.279999999999</v>
      </c>
      <c r="M25" s="8">
        <f t="shared" si="1"/>
        <v>7145.279999999999</v>
      </c>
      <c r="N25" s="8">
        <f t="shared" si="2"/>
        <v>7145.279999999999</v>
      </c>
      <c r="O25" s="8">
        <f t="shared" si="3"/>
        <v>7145.279999999999</v>
      </c>
      <c r="P25" s="8">
        <f>J25*K25*12</f>
        <v>28581.119999999995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2539.6+1430</f>
        <v>3969.6</v>
      </c>
      <c r="L26" s="8">
        <f t="shared" si="0"/>
        <v>13456.943999999998</v>
      </c>
      <c r="M26" s="8">
        <f t="shared" si="1"/>
        <v>13456.943999999998</v>
      </c>
      <c r="N26" s="8">
        <f t="shared" si="2"/>
        <v>13456.943999999998</v>
      </c>
      <c r="O26" s="8">
        <f t="shared" si="3"/>
        <v>13456.943999999998</v>
      </c>
      <c r="P26" s="8">
        <f>K26*J26*12</f>
        <v>53827.77599999999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2539.6+1430</f>
        <v>3969.6</v>
      </c>
      <c r="L27" s="8">
        <f t="shared" si="0"/>
        <v>5597.1359999999995</v>
      </c>
      <c r="M27" s="8">
        <f t="shared" si="1"/>
        <v>5597.1359999999995</v>
      </c>
      <c r="N27" s="8">
        <f t="shared" si="2"/>
        <v>5597.1359999999995</v>
      </c>
      <c r="O27" s="8">
        <f t="shared" si="3"/>
        <v>5597.1359999999995</v>
      </c>
      <c r="P27" s="8">
        <f>K27*J27*12</f>
        <v>22388.543999999998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6000</v>
      </c>
      <c r="M28" s="8">
        <f t="shared" si="1"/>
        <v>6000</v>
      </c>
      <c r="N28" s="8">
        <f t="shared" si="2"/>
        <v>6000</v>
      </c>
      <c r="O28" s="8">
        <f t="shared" si="3"/>
        <v>6000</v>
      </c>
      <c r="P28" s="8">
        <v>24000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2539.6</v>
      </c>
      <c r="L29" s="8">
        <f t="shared" si="0"/>
        <v>9142.56</v>
      </c>
      <c r="M29" s="8">
        <f t="shared" si="1"/>
        <v>9142.56</v>
      </c>
      <c r="N29" s="8">
        <f t="shared" si="2"/>
        <v>9142.56</v>
      </c>
      <c r="O29" s="8">
        <f t="shared" si="3"/>
        <v>9142.56</v>
      </c>
      <c r="P29" s="8">
        <f>J29*K29*12</f>
        <v>36570.24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2539.6</v>
      </c>
      <c r="L30" s="8">
        <f t="shared" si="0"/>
        <v>6095.04</v>
      </c>
      <c r="M30" s="8">
        <f t="shared" si="1"/>
        <v>6095.04</v>
      </c>
      <c r="N30" s="8">
        <f t="shared" si="2"/>
        <v>6095.04</v>
      </c>
      <c r="O30" s="8">
        <f t="shared" si="3"/>
        <v>6095.04</v>
      </c>
      <c r="P30" s="8">
        <f>K30*J30*12</f>
        <v>24380.16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5565</v>
      </c>
      <c r="M32" s="8">
        <f>P32/4</f>
        <v>5565</v>
      </c>
      <c r="N32" s="8">
        <f>P32/4</f>
        <v>5565</v>
      </c>
      <c r="O32" s="8">
        <f>P32/4</f>
        <v>5565</v>
      </c>
      <c r="P32" s="8">
        <v>22260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634</v>
      </c>
      <c r="L33" s="8"/>
      <c r="M33" s="8">
        <f>P33/2</f>
        <v>317</v>
      </c>
      <c r="N33" s="8"/>
      <c r="O33" s="8">
        <f>P33/2</f>
        <v>317</v>
      </c>
      <c r="P33" s="8">
        <f>K33*J33</f>
        <v>634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2539.6+1430</f>
        <v>3969.6</v>
      </c>
      <c r="L35" s="8">
        <f>P35/4</f>
        <v>5716.224</v>
      </c>
      <c r="M35" s="8">
        <f>P35/4</f>
        <v>5716.224</v>
      </c>
      <c r="N35" s="8">
        <f>P35/4</f>
        <v>5716.224</v>
      </c>
      <c r="O35" s="8">
        <f>P35/4</f>
        <v>5716.224</v>
      </c>
      <c r="P35" s="8">
        <f>K35*J35*12</f>
        <v>22864.896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2539.6</v>
      </c>
      <c r="L37" s="8">
        <f>P37/4</f>
        <v>14475.72</v>
      </c>
      <c r="M37" s="8">
        <f>P37/4</f>
        <v>14475.72</v>
      </c>
      <c r="N37" s="8">
        <f>P37/4</f>
        <v>14475.72</v>
      </c>
      <c r="O37" s="8">
        <f>P37/4</f>
        <v>14475.72</v>
      </c>
      <c r="P37" s="8">
        <f>K37*J37*12</f>
        <v>57902.88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3657</v>
      </c>
      <c r="M39" s="8">
        <f>P39/4</f>
        <v>3657</v>
      </c>
      <c r="N39" s="8">
        <f>P39/4</f>
        <v>3657</v>
      </c>
      <c r="O39" s="8">
        <f>P39/4</f>
        <v>3657</v>
      </c>
      <c r="P39" s="8">
        <v>14628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64</v>
      </c>
      <c r="L40" s="8">
        <f>P40/4</f>
        <v>756.48</v>
      </c>
      <c r="M40" s="8">
        <f>L40</f>
        <v>756.48</v>
      </c>
      <c r="N40" s="8">
        <f>M40</f>
        <v>756.48</v>
      </c>
      <c r="O40" s="8">
        <f>N40</f>
        <v>756.48</v>
      </c>
      <c r="P40" s="8">
        <f>J40*K40*12</f>
        <v>3025.92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80607.38399999999</v>
      </c>
      <c r="M41" s="14">
        <f>SUM(M24:M40)</f>
        <v>80924.38399999999</v>
      </c>
      <c r="N41" s="14">
        <f>SUM(N24:N40)</f>
        <v>80607.38399999999</v>
      </c>
      <c r="O41" s="14">
        <f>SUM(O24:O40)</f>
        <v>80924.38399999999</v>
      </c>
      <c r="P41" s="14">
        <f>SUM(P24:P40)</f>
        <v>323063.53599999996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44054.16768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367117.70368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4:H44"/>
    <mergeCell ref="A39:H39"/>
    <mergeCell ref="A40:H40"/>
    <mergeCell ref="A41:H41"/>
    <mergeCell ref="A42:H42"/>
    <mergeCell ref="A33:H33"/>
    <mergeCell ref="A38:H38"/>
    <mergeCell ref="A43:H43"/>
    <mergeCell ref="A36:H36"/>
    <mergeCell ref="A37:H37"/>
    <mergeCell ref="A34:H34"/>
    <mergeCell ref="A35:H35"/>
    <mergeCell ref="A29:H29"/>
    <mergeCell ref="A30:H30"/>
    <mergeCell ref="A31:H31"/>
    <mergeCell ref="A32:H32"/>
    <mergeCell ref="J21:J22"/>
    <mergeCell ref="K21:K22"/>
    <mergeCell ref="L21:O21"/>
    <mergeCell ref="P21:P22"/>
    <mergeCell ref="A17:H17"/>
    <mergeCell ref="A16:H16"/>
    <mergeCell ref="A20:I20"/>
    <mergeCell ref="A21:H22"/>
    <mergeCell ref="I21:I22"/>
    <mergeCell ref="A18:H18"/>
    <mergeCell ref="A19:H19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2:H12"/>
    <mergeCell ref="A13:H13"/>
    <mergeCell ref="A14:H14"/>
    <mergeCell ref="A15:H15"/>
    <mergeCell ref="A27:H27"/>
    <mergeCell ref="A28:H28"/>
    <mergeCell ref="A23:H23"/>
    <mergeCell ref="A24:H24"/>
    <mergeCell ref="A25:H25"/>
    <mergeCell ref="A26:H2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188328.96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16363.008000000002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67613.18400000001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32676.61824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32676.61824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239628.53376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1000</v>
      </c>
      <c r="M24" s="6">
        <f aca="true" t="shared" si="1" ref="M24:M30">P24/4</f>
        <v>1000</v>
      </c>
      <c r="N24" s="6">
        <f aca="true" t="shared" si="2" ref="N24:N30">P24/4</f>
        <v>1000</v>
      </c>
      <c r="O24" s="6">
        <f aca="true" t="shared" si="3" ref="O24:O30">P24/4</f>
        <v>1000</v>
      </c>
      <c r="P24" s="8">
        <v>4000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2572.8</v>
      </c>
      <c r="L25" s="8">
        <f t="shared" si="0"/>
        <v>4631.04</v>
      </c>
      <c r="M25" s="8">
        <f t="shared" si="1"/>
        <v>4631.04</v>
      </c>
      <c r="N25" s="8">
        <f t="shared" si="2"/>
        <v>4631.04</v>
      </c>
      <c r="O25" s="8">
        <f t="shared" si="3"/>
        <v>4631.04</v>
      </c>
      <c r="P25" s="8">
        <f>J25*K25*12</f>
        <v>18524.16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2572.8</v>
      </c>
      <c r="L26" s="8">
        <f t="shared" si="0"/>
        <v>8721.792000000001</v>
      </c>
      <c r="M26" s="8">
        <f t="shared" si="1"/>
        <v>8721.792000000001</v>
      </c>
      <c r="N26" s="8">
        <f t="shared" si="2"/>
        <v>8721.792000000001</v>
      </c>
      <c r="O26" s="8">
        <f t="shared" si="3"/>
        <v>8721.792000000001</v>
      </c>
      <c r="P26" s="8">
        <f>K26*J26*12</f>
        <v>34887.168000000005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2572.8</v>
      </c>
      <c r="L27" s="8">
        <f t="shared" si="0"/>
        <v>3627.648</v>
      </c>
      <c r="M27" s="8">
        <f t="shared" si="1"/>
        <v>3627.648</v>
      </c>
      <c r="N27" s="8">
        <f t="shared" si="2"/>
        <v>3627.648</v>
      </c>
      <c r="O27" s="8">
        <f t="shared" si="3"/>
        <v>3627.648</v>
      </c>
      <c r="P27" s="8">
        <f>J27*K27*12</f>
        <v>14510.592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2000</v>
      </c>
      <c r="M28" s="8">
        <f t="shared" si="1"/>
        <v>2000</v>
      </c>
      <c r="N28" s="8">
        <f t="shared" si="2"/>
        <v>2000</v>
      </c>
      <c r="O28" s="8">
        <f t="shared" si="3"/>
        <v>2000</v>
      </c>
      <c r="P28" s="8">
        <v>8000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2572.8</v>
      </c>
      <c r="L29" s="8">
        <f t="shared" si="0"/>
        <v>9262.08</v>
      </c>
      <c r="M29" s="8">
        <f t="shared" si="1"/>
        <v>9262.08</v>
      </c>
      <c r="N29" s="8">
        <f t="shared" si="2"/>
        <v>9262.08</v>
      </c>
      <c r="O29" s="8">
        <f t="shared" si="3"/>
        <v>9262.08</v>
      </c>
      <c r="P29" s="8">
        <f>J29*K29*12</f>
        <v>37048.32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2572.8</v>
      </c>
      <c r="L30" s="8">
        <f t="shared" si="0"/>
        <v>6174.720000000001</v>
      </c>
      <c r="M30" s="8">
        <f t="shared" si="1"/>
        <v>6174.720000000001</v>
      </c>
      <c r="N30" s="8">
        <f t="shared" si="2"/>
        <v>6174.720000000001</v>
      </c>
      <c r="O30" s="8">
        <f t="shared" si="3"/>
        <v>6174.720000000001</v>
      </c>
      <c r="P30" s="8">
        <f>K30*J30*12</f>
        <v>24698.880000000005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1591</v>
      </c>
      <c r="M32" s="8">
        <f>P32/4</f>
        <v>1591</v>
      </c>
      <c r="N32" s="8">
        <f>P32/4</f>
        <v>1591</v>
      </c>
      <c r="O32" s="8">
        <f>P32/4</f>
        <v>1591</v>
      </c>
      <c r="P32" s="8">
        <v>6364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602.8</v>
      </c>
      <c r="L33" s="8"/>
      <c r="M33" s="8">
        <f>P33/2</f>
        <v>301.4</v>
      </c>
      <c r="N33" s="8"/>
      <c r="O33" s="8">
        <f>P33/2</f>
        <v>301.4</v>
      </c>
      <c r="P33" s="8">
        <f>K33*J33</f>
        <v>602.8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2572.8</v>
      </c>
      <c r="L35" s="8">
        <f>P35/4</f>
        <v>3704.832</v>
      </c>
      <c r="M35" s="8">
        <f>P35/4</f>
        <v>3704.832</v>
      </c>
      <c r="N35" s="8">
        <f>P35/4</f>
        <v>3704.832</v>
      </c>
      <c r="O35" s="8">
        <f>P35/4</f>
        <v>3704.832</v>
      </c>
      <c r="P35" s="8">
        <f>K35*J35*12</f>
        <v>14819.328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2572.8</v>
      </c>
      <c r="L37" s="8">
        <f>P37/4</f>
        <v>14664.96</v>
      </c>
      <c r="M37" s="8">
        <f>P37/4</f>
        <v>14664.96</v>
      </c>
      <c r="N37" s="8">
        <f>P37/4</f>
        <v>14664.96</v>
      </c>
      <c r="O37" s="8">
        <f>P37/4</f>
        <v>14664.96</v>
      </c>
      <c r="P37" s="8">
        <f>K37*J37*12</f>
        <v>58659.84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3704.75</v>
      </c>
      <c r="M39" s="8">
        <f>P39/4</f>
        <v>3704.75</v>
      </c>
      <c r="N39" s="8">
        <f>P39/4</f>
        <v>3704.75</v>
      </c>
      <c r="O39" s="8">
        <f>P39/4</f>
        <v>3704.75</v>
      </c>
      <c r="P39" s="8">
        <v>14819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57</v>
      </c>
      <c r="L40" s="8">
        <f>P40/4</f>
        <v>673.74</v>
      </c>
      <c r="M40" s="8">
        <f>L40</f>
        <v>673.74</v>
      </c>
      <c r="N40" s="8">
        <f>M40</f>
        <v>673.74</v>
      </c>
      <c r="O40" s="8">
        <f>N40</f>
        <v>673.74</v>
      </c>
      <c r="P40" s="8">
        <f>J40*K40*12</f>
        <v>2694.96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59756.562000000005</v>
      </c>
      <c r="M41" s="14">
        <f>SUM(M24:M40)</f>
        <v>60057.96200000001</v>
      </c>
      <c r="N41" s="14">
        <f>SUM(N24:N40)</f>
        <v>59756.562000000005</v>
      </c>
      <c r="O41" s="14">
        <f>SUM(O24:O40)</f>
        <v>60057.96200000001</v>
      </c>
      <c r="P41" s="14">
        <f>SUM(P24:P40)</f>
        <v>239629.048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32676.61824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272305.66624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37:H37"/>
    <mergeCell ref="A44:H44"/>
    <mergeCell ref="A39:H39"/>
    <mergeCell ref="A40:H40"/>
    <mergeCell ref="A41:H41"/>
    <mergeCell ref="A42:H42"/>
    <mergeCell ref="A31:H31"/>
    <mergeCell ref="A32:H32"/>
    <mergeCell ref="A33:H33"/>
    <mergeCell ref="A38:H38"/>
    <mergeCell ref="A34:H34"/>
    <mergeCell ref="A35:H35"/>
    <mergeCell ref="A36:H36"/>
    <mergeCell ref="P21:P22"/>
    <mergeCell ref="A23:H23"/>
    <mergeCell ref="A24:H24"/>
    <mergeCell ref="A25:H25"/>
    <mergeCell ref="I21:I22"/>
    <mergeCell ref="J21:J22"/>
    <mergeCell ref="K21:K22"/>
    <mergeCell ref="L21:O21"/>
    <mergeCell ref="A21:H22"/>
    <mergeCell ref="A17:H17"/>
    <mergeCell ref="A16:H16"/>
    <mergeCell ref="A18:H18"/>
    <mergeCell ref="A20:I20"/>
    <mergeCell ref="A19:H19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2:H12"/>
    <mergeCell ref="A13:H13"/>
    <mergeCell ref="A14:H14"/>
    <mergeCell ref="A15:H15"/>
    <mergeCell ref="A30:H30"/>
    <mergeCell ref="A26:H26"/>
    <mergeCell ref="A27:H27"/>
    <mergeCell ref="A28:H28"/>
    <mergeCell ref="A29:H29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2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137576.472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11953.365600000001</v>
      </c>
    </row>
    <row r="13" spans="1:9" ht="15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K27*I19*12</f>
        <v>49392.20879999999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23870.645568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23870.645568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175051.40083199998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18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15.75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250</v>
      </c>
      <c r="M24" s="6">
        <f aca="true" t="shared" si="1" ref="M24:M30">P24/4</f>
        <v>250</v>
      </c>
      <c r="N24" s="6">
        <f aca="true" t="shared" si="2" ref="N24:N30">P24/4</f>
        <v>250</v>
      </c>
      <c r="O24" s="6">
        <f aca="true" t="shared" si="3" ref="O24:O30">P24/4</f>
        <v>250</v>
      </c>
      <c r="P24" s="8">
        <v>1000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1879.46</v>
      </c>
      <c r="L25" s="8">
        <f t="shared" si="0"/>
        <v>3383.028</v>
      </c>
      <c r="M25" s="8">
        <f t="shared" si="1"/>
        <v>3383.028</v>
      </c>
      <c r="N25" s="8">
        <f t="shared" si="2"/>
        <v>3383.028</v>
      </c>
      <c r="O25" s="8">
        <f t="shared" si="3"/>
        <v>3383.028</v>
      </c>
      <c r="P25" s="8">
        <f>J25*K25*12</f>
        <v>13532.112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1879.46</v>
      </c>
      <c r="L26" s="8">
        <f t="shared" si="0"/>
        <v>6371.3694</v>
      </c>
      <c r="M26" s="8">
        <f t="shared" si="1"/>
        <v>6371.3694</v>
      </c>
      <c r="N26" s="8">
        <f t="shared" si="2"/>
        <v>6371.3694</v>
      </c>
      <c r="O26" s="8">
        <f t="shared" si="3"/>
        <v>6371.3694</v>
      </c>
      <c r="P26" s="8">
        <f>K26*J26*12</f>
        <v>25485.4776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1879.46</v>
      </c>
      <c r="L27" s="8">
        <f t="shared" si="0"/>
        <v>2650.0386</v>
      </c>
      <c r="M27" s="8">
        <f t="shared" si="1"/>
        <v>2650.0386</v>
      </c>
      <c r="N27" s="8">
        <f t="shared" si="2"/>
        <v>2650.0386</v>
      </c>
      <c r="O27" s="8">
        <f t="shared" si="3"/>
        <v>2650.0386</v>
      </c>
      <c r="P27" s="8">
        <f>K27*J27*12</f>
        <v>10600.1544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1000</v>
      </c>
      <c r="M28" s="8">
        <f t="shared" si="1"/>
        <v>1000</v>
      </c>
      <c r="N28" s="8">
        <f t="shared" si="2"/>
        <v>1000</v>
      </c>
      <c r="O28" s="8">
        <f t="shared" si="3"/>
        <v>1000</v>
      </c>
      <c r="P28" s="8">
        <v>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1879.46</v>
      </c>
      <c r="L29" s="8">
        <f t="shared" si="0"/>
        <v>6766.056</v>
      </c>
      <c r="M29" s="8">
        <f t="shared" si="1"/>
        <v>6766.056</v>
      </c>
      <c r="N29" s="8">
        <f t="shared" si="2"/>
        <v>6766.056</v>
      </c>
      <c r="O29" s="8">
        <f t="shared" si="3"/>
        <v>6766.056</v>
      </c>
      <c r="P29" s="8">
        <f>J29*K29*12</f>
        <v>27064.224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1879.46</v>
      </c>
      <c r="L30" s="8">
        <f t="shared" si="0"/>
        <v>4510.704000000001</v>
      </c>
      <c r="M30" s="8">
        <f t="shared" si="1"/>
        <v>4510.704000000001</v>
      </c>
      <c r="N30" s="8">
        <f t="shared" si="2"/>
        <v>4510.704000000001</v>
      </c>
      <c r="O30" s="8">
        <f t="shared" si="3"/>
        <v>4510.704000000001</v>
      </c>
      <c r="P30" s="8">
        <f>K30*J30*12</f>
        <v>18042.816000000003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2418</v>
      </c>
      <c r="M32" s="8">
        <f>P32/4</f>
        <v>2418</v>
      </c>
      <c r="N32" s="8">
        <f>P32/4</f>
        <v>2418</v>
      </c>
      <c r="O32" s="8">
        <f>P32/4</f>
        <v>2418</v>
      </c>
      <c r="P32" s="8">
        <v>9672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16.2</v>
      </c>
      <c r="L33" s="8"/>
      <c r="M33" s="8">
        <f>P33/2</f>
        <v>8.1</v>
      </c>
      <c r="N33" s="8"/>
      <c r="O33" s="8">
        <f>P33/2</f>
        <v>8.1</v>
      </c>
      <c r="P33" s="8">
        <f>K33*J33</f>
        <v>16.2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1879.46</v>
      </c>
      <c r="L35" s="8">
        <f>P35/4</f>
        <v>2706.4224</v>
      </c>
      <c r="M35" s="8">
        <f>P35/4</f>
        <v>2706.4224</v>
      </c>
      <c r="N35" s="8">
        <f>P35/4</f>
        <v>2706.4224</v>
      </c>
      <c r="O35" s="8">
        <f>P35/4</f>
        <v>2706.4224</v>
      </c>
      <c r="P35" s="8">
        <f>K35*J35*12</f>
        <v>10825.6896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1879.46</v>
      </c>
      <c r="L37" s="8">
        <f>P37/4</f>
        <v>10712.921999999999</v>
      </c>
      <c r="M37" s="8">
        <f>P37/4</f>
        <v>10712.921999999999</v>
      </c>
      <c r="N37" s="8">
        <f>P37/4</f>
        <v>10712.921999999999</v>
      </c>
      <c r="O37" s="8">
        <f>P37/4</f>
        <v>10712.921999999999</v>
      </c>
      <c r="P37" s="8">
        <f>K37*J37*12</f>
        <v>42851.687999999995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2706.5</v>
      </c>
      <c r="M39" s="8">
        <f>P39/4</f>
        <v>2706.5</v>
      </c>
      <c r="N39" s="8">
        <f>P39/4</f>
        <v>2706.5</v>
      </c>
      <c r="O39" s="8">
        <f>P39/4</f>
        <v>2706.5</v>
      </c>
      <c r="P39" s="8">
        <v>10826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24</v>
      </c>
      <c r="L40" s="8">
        <f>P40/4</f>
        <v>283.68</v>
      </c>
      <c r="M40" s="8">
        <f>L40</f>
        <v>283.68</v>
      </c>
      <c r="N40" s="8">
        <f>M40</f>
        <v>283.68</v>
      </c>
      <c r="O40" s="8">
        <f>N40</f>
        <v>283.68</v>
      </c>
      <c r="P40" s="8">
        <f>J40*K40*12</f>
        <v>1134.72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43758.7204</v>
      </c>
      <c r="M41" s="14">
        <f>SUM(M24:M40)</f>
        <v>43766.8204</v>
      </c>
      <c r="N41" s="14">
        <f>SUM(N24:N40)</f>
        <v>43758.7204</v>
      </c>
      <c r="O41" s="14">
        <f>SUM(O24:O40)</f>
        <v>43766.8204</v>
      </c>
      <c r="P41" s="14">
        <f>SUM(P24:P40)</f>
        <v>175051.0816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23870.645568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198921.727168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25:H25"/>
    <mergeCell ref="A26:H26"/>
    <mergeCell ref="A27:H27"/>
    <mergeCell ref="A32:H32"/>
    <mergeCell ref="L21:O21"/>
    <mergeCell ref="P21:P22"/>
    <mergeCell ref="A23:H23"/>
    <mergeCell ref="A24:H24"/>
    <mergeCell ref="A21:H22"/>
    <mergeCell ref="I21:I22"/>
    <mergeCell ref="J21:J22"/>
    <mergeCell ref="K21:K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20:I20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31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5.8984375" style="0" customWidth="1"/>
    <col min="12" max="12" width="6.8984375" style="0" customWidth="1"/>
    <col min="13" max="13" width="5.8984375" style="0" customWidth="1"/>
    <col min="14" max="14" width="5.59765625" style="0" customWidth="1"/>
    <col min="15" max="15" width="5.69921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(K29*I17*12)+(175.9*2.53*12)</f>
        <v>94497.92399999998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8865.204000000002</v>
      </c>
    </row>
    <row r="13" spans="1:9" ht="15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K38*I19*12</f>
        <v>32009.04</v>
      </c>
    </row>
    <row r="14" spans="1:9" ht="12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16244.660159999996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16244.660159999996</v>
      </c>
    </row>
    <row r="16" spans="1:9" ht="13.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119127.50783999998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375</v>
      </c>
      <c r="M24" s="6">
        <f aca="true" t="shared" si="1" ref="M24:M30">P24/4</f>
        <v>375</v>
      </c>
      <c r="N24" s="6">
        <f aca="true" t="shared" si="2" ref="N24:N30">P24/4</f>
        <v>375</v>
      </c>
      <c r="O24" s="6">
        <f aca="true" t="shared" si="3" ref="O24:O30">P24/4</f>
        <v>375</v>
      </c>
      <c r="P24" s="8">
        <v>1500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1218+175.9</f>
        <v>1393.9</v>
      </c>
      <c r="L25" s="8">
        <f t="shared" si="0"/>
        <v>2509.02</v>
      </c>
      <c r="M25" s="8">
        <f t="shared" si="1"/>
        <v>2509.02</v>
      </c>
      <c r="N25" s="8">
        <f t="shared" si="2"/>
        <v>2509.02</v>
      </c>
      <c r="O25" s="8">
        <f t="shared" si="3"/>
        <v>2509.02</v>
      </c>
      <c r="P25" s="8">
        <f>J25*K25*12</f>
        <v>10036.08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1218+175.9</f>
        <v>1393.9</v>
      </c>
      <c r="L26" s="8">
        <f t="shared" si="0"/>
        <v>4725.321</v>
      </c>
      <c r="M26" s="8">
        <f t="shared" si="1"/>
        <v>4725.321</v>
      </c>
      <c r="N26" s="6">
        <f t="shared" si="2"/>
        <v>4725.321</v>
      </c>
      <c r="O26" s="6">
        <f t="shared" si="3"/>
        <v>4725.321</v>
      </c>
      <c r="P26" s="8">
        <f>K26*J26*12</f>
        <v>18901.284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1218+175.9</f>
        <v>1393.9</v>
      </c>
      <c r="L27" s="8">
        <f t="shared" si="0"/>
        <v>1965.3990000000001</v>
      </c>
      <c r="M27" s="8">
        <f t="shared" si="1"/>
        <v>1965.3990000000001</v>
      </c>
      <c r="N27" s="8">
        <f t="shared" si="2"/>
        <v>1965.3990000000001</v>
      </c>
      <c r="O27" s="8">
        <f t="shared" si="3"/>
        <v>1965.3990000000001</v>
      </c>
      <c r="P27" s="8">
        <f>K27*J27*12</f>
        <v>7861.5960000000005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750</v>
      </c>
      <c r="M28" s="6">
        <f t="shared" si="1"/>
        <v>750</v>
      </c>
      <c r="N28" s="6">
        <f t="shared" si="2"/>
        <v>750</v>
      </c>
      <c r="O28" s="6">
        <f t="shared" si="3"/>
        <v>750</v>
      </c>
      <c r="P28" s="6">
        <v>3000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1218</v>
      </c>
      <c r="L29" s="8">
        <f t="shared" si="0"/>
        <v>4384.799999999999</v>
      </c>
      <c r="M29" s="8">
        <f t="shared" si="1"/>
        <v>4384.799999999999</v>
      </c>
      <c r="N29" s="6">
        <f t="shared" si="2"/>
        <v>4384.799999999999</v>
      </c>
      <c r="O29" s="6">
        <f t="shared" si="3"/>
        <v>4384.799999999999</v>
      </c>
      <c r="P29" s="8">
        <f>J29*K29*12</f>
        <v>17539.199999999997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1218</v>
      </c>
      <c r="L30" s="8">
        <f t="shared" si="0"/>
        <v>2923.2000000000003</v>
      </c>
      <c r="M30" s="8">
        <f t="shared" si="1"/>
        <v>2923.2000000000003</v>
      </c>
      <c r="N30" s="8">
        <f t="shared" si="2"/>
        <v>2923.2000000000003</v>
      </c>
      <c r="O30" s="8">
        <f t="shared" si="3"/>
        <v>2923.2000000000003</v>
      </c>
      <c r="P30" s="8">
        <f>K30*J30*12</f>
        <v>11692.800000000001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841</v>
      </c>
      <c r="M32" s="8">
        <f>P32/4</f>
        <v>841</v>
      </c>
      <c r="N32" s="8">
        <f>P32/4</f>
        <v>841</v>
      </c>
      <c r="O32" s="8">
        <f>P32/4</f>
        <v>841</v>
      </c>
      <c r="P32" s="8">
        <v>3364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180</v>
      </c>
      <c r="L33" s="6"/>
      <c r="M33" s="8">
        <f>P33/2</f>
        <v>90</v>
      </c>
      <c r="N33" s="6"/>
      <c r="O33" s="8">
        <f>P33/2</f>
        <v>90</v>
      </c>
      <c r="P33" s="27">
        <v>180</v>
      </c>
      <c r="R33" s="12"/>
    </row>
    <row r="34" spans="1:18" ht="15">
      <c r="A34" s="48" t="s">
        <v>44</v>
      </c>
      <c r="B34" s="49"/>
      <c r="C34" s="49"/>
      <c r="D34" s="49"/>
      <c r="E34" s="49"/>
      <c r="F34" s="49"/>
      <c r="G34" s="49"/>
      <c r="H34" s="50"/>
      <c r="I34" s="6"/>
      <c r="J34" s="6"/>
      <c r="K34" s="6"/>
      <c r="L34" s="8">
        <f>P34/4</f>
        <v>0</v>
      </c>
      <c r="M34" s="6">
        <f>P34/4</f>
        <v>0</v>
      </c>
      <c r="N34" s="6">
        <f>P34/4</f>
        <v>0</v>
      </c>
      <c r="O34" s="6">
        <f>P34/4</f>
        <v>0</v>
      </c>
      <c r="P34" s="8"/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6"/>
      <c r="N35" s="6"/>
      <c r="O35" s="6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1218+175.9</f>
        <v>1393.9</v>
      </c>
      <c r="L36" s="8">
        <f>P36/4</f>
        <v>2007.216</v>
      </c>
      <c r="M36" s="8">
        <f>P36/4</f>
        <v>2007.216</v>
      </c>
      <c r="N36" s="6">
        <f>P36/4</f>
        <v>2007.216</v>
      </c>
      <c r="O36" s="6">
        <f>P36/4</f>
        <v>2007.216</v>
      </c>
      <c r="P36" s="8">
        <f>K36*J36*12</f>
        <v>8028.864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6"/>
      <c r="N37" s="6"/>
      <c r="O37" s="6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1218</v>
      </c>
      <c r="L38" s="8">
        <f>P38/4</f>
        <v>6942.599999999999</v>
      </c>
      <c r="M38" s="8">
        <f>P38/4</f>
        <v>6942.599999999999</v>
      </c>
      <c r="N38" s="6">
        <f>P38/4</f>
        <v>6942.599999999999</v>
      </c>
      <c r="O38" s="6">
        <f>P38/4</f>
        <v>6942.599999999999</v>
      </c>
      <c r="P38" s="8">
        <f>K38*J38*12</f>
        <v>27770.399999999998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1923.5</v>
      </c>
      <c r="M40" s="8">
        <f>P40/4</f>
        <v>1923.5</v>
      </c>
      <c r="N40" s="6">
        <f>P40/4</f>
        <v>1923.5</v>
      </c>
      <c r="O40" s="6">
        <f>P40/4</f>
        <v>1923.5</v>
      </c>
      <c r="P40" s="8">
        <v>7694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33</v>
      </c>
      <c r="L41" s="8">
        <f>P41/4</f>
        <v>390.06000000000006</v>
      </c>
      <c r="M41" s="8">
        <f>L41</f>
        <v>390.06000000000006</v>
      </c>
      <c r="N41" s="8">
        <f>M41</f>
        <v>390.06000000000006</v>
      </c>
      <c r="O41" s="8">
        <f>N41</f>
        <v>390.06000000000006</v>
      </c>
      <c r="P41" s="8">
        <f>J41*K41*12</f>
        <v>1560.2400000000002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29737.115999999998</v>
      </c>
      <c r="M42" s="14">
        <f>SUM(M24:M41)</f>
        <v>29827.115999999998</v>
      </c>
      <c r="N42" s="14">
        <f>SUM(N24:N41)</f>
        <v>29737.115999999998</v>
      </c>
      <c r="O42" s="14">
        <f>SUM(O24:O41)</f>
        <v>29827.115999999998</v>
      </c>
      <c r="P42" s="14">
        <f>SUM(P24:P41)</f>
        <v>119128.46399999999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16244.660159999996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135373.12415999998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  <row r="53" ht="15">
      <c r="J53" s="24"/>
    </row>
  </sheetData>
  <mergeCells count="47">
    <mergeCell ref="A39:H39"/>
    <mergeCell ref="A44:H44"/>
    <mergeCell ref="A40:H40"/>
    <mergeCell ref="A41:H41"/>
    <mergeCell ref="A42:H42"/>
    <mergeCell ref="A43:H43"/>
    <mergeCell ref="L21:O21"/>
    <mergeCell ref="P21:P22"/>
    <mergeCell ref="A23:H23"/>
    <mergeCell ref="K21:K22"/>
    <mergeCell ref="A21:H22"/>
    <mergeCell ref="I21:I22"/>
    <mergeCell ref="J21:J22"/>
    <mergeCell ref="A16:H16"/>
    <mergeCell ref="A17:H17"/>
    <mergeCell ref="A37:H37"/>
    <mergeCell ref="A38:H38"/>
    <mergeCell ref="A20:I20"/>
    <mergeCell ref="A24:H24"/>
    <mergeCell ref="A25:H25"/>
    <mergeCell ref="A26:H26"/>
    <mergeCell ref="A27:H27"/>
    <mergeCell ref="A28:H28"/>
    <mergeCell ref="K3:P3"/>
    <mergeCell ref="A45:H45"/>
    <mergeCell ref="A1:B1"/>
    <mergeCell ref="A3:B3"/>
    <mergeCell ref="L4:P4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8:H18"/>
    <mergeCell ref="A19:H19"/>
    <mergeCell ref="A35:H35"/>
    <mergeCell ref="A36:H36"/>
    <mergeCell ref="A29:H29"/>
    <mergeCell ref="A30:H30"/>
    <mergeCell ref="A31:H31"/>
    <mergeCell ref="A32:H32"/>
    <mergeCell ref="A33:H33"/>
    <mergeCell ref="A34:H34"/>
  </mergeCells>
  <printOptions horizontalCentered="1"/>
  <pageMargins left="0" right="0.1968503937007874" top="0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1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(K29*I17*12)+(141.7*2.53*12)+(33*2.53*12)</f>
        <v>96811.21199999998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9061.728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32852.628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16647.068159999995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16647.068159999995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122078.49983999997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625</v>
      </c>
      <c r="M24" s="6">
        <f aca="true" t="shared" si="1" ref="M24:M30">P24/4</f>
        <v>625</v>
      </c>
      <c r="N24" s="6">
        <f aca="true" t="shared" si="2" ref="N24:N30">P24/4</f>
        <v>625</v>
      </c>
      <c r="O24" s="6">
        <f aca="true" t="shared" si="3" ref="O24:O30">P24/4</f>
        <v>625</v>
      </c>
      <c r="P24" s="8">
        <v>2500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1250.1+174.7</f>
        <v>1424.8</v>
      </c>
      <c r="L25" s="8">
        <f t="shared" si="0"/>
        <v>2564.64</v>
      </c>
      <c r="M25" s="8">
        <f t="shared" si="1"/>
        <v>2564.64</v>
      </c>
      <c r="N25" s="8">
        <f t="shared" si="2"/>
        <v>2564.64</v>
      </c>
      <c r="O25" s="8">
        <f t="shared" si="3"/>
        <v>2564.64</v>
      </c>
      <c r="P25" s="8">
        <f>J25*K25*12</f>
        <v>10258.56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1250.1+174.7</f>
        <v>1424.8</v>
      </c>
      <c r="L26" s="8">
        <f t="shared" si="0"/>
        <v>4830.072</v>
      </c>
      <c r="M26" s="8">
        <f t="shared" si="1"/>
        <v>4830.072</v>
      </c>
      <c r="N26" s="8">
        <f t="shared" si="2"/>
        <v>4830.072</v>
      </c>
      <c r="O26" s="8">
        <f t="shared" si="3"/>
        <v>4830.072</v>
      </c>
      <c r="P26" s="8">
        <f>K26*J26*12</f>
        <v>19320.288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1250.1+174.7</f>
        <v>1424.8</v>
      </c>
      <c r="L27" s="8">
        <f t="shared" si="0"/>
        <v>2008.9679999999998</v>
      </c>
      <c r="M27" s="8">
        <f t="shared" si="1"/>
        <v>2008.9679999999998</v>
      </c>
      <c r="N27" s="8">
        <f t="shared" si="2"/>
        <v>2008.9679999999998</v>
      </c>
      <c r="O27" s="8">
        <f t="shared" si="3"/>
        <v>2008.9679999999998</v>
      </c>
      <c r="P27" s="8">
        <f>K27*J27*12</f>
        <v>8035.871999999999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875</v>
      </c>
      <c r="M28" s="8">
        <f t="shared" si="1"/>
        <v>875</v>
      </c>
      <c r="N28" s="8">
        <f t="shared" si="2"/>
        <v>875</v>
      </c>
      <c r="O28" s="8">
        <f t="shared" si="3"/>
        <v>875</v>
      </c>
      <c r="P28" s="8">
        <v>3500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1250.1</v>
      </c>
      <c r="L29" s="8">
        <f t="shared" si="0"/>
        <v>4500.36</v>
      </c>
      <c r="M29" s="8">
        <f t="shared" si="1"/>
        <v>4500.36</v>
      </c>
      <c r="N29" s="8">
        <f t="shared" si="2"/>
        <v>4500.36</v>
      </c>
      <c r="O29" s="8">
        <f t="shared" si="3"/>
        <v>4500.36</v>
      </c>
      <c r="P29" s="8">
        <f>J29*K29*12</f>
        <v>18001.44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1250.1</v>
      </c>
      <c r="L30" s="8">
        <f t="shared" si="0"/>
        <v>3000.24</v>
      </c>
      <c r="M30" s="8">
        <f t="shared" si="1"/>
        <v>3000.24</v>
      </c>
      <c r="N30" s="8">
        <f t="shared" si="2"/>
        <v>3000.24</v>
      </c>
      <c r="O30" s="8">
        <f t="shared" si="3"/>
        <v>3000.24</v>
      </c>
      <c r="P30" s="8">
        <f>K30*J30*12</f>
        <v>12000.96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758.5</v>
      </c>
      <c r="M32" s="8">
        <f>P32/4</f>
        <v>758.5</v>
      </c>
      <c r="N32" s="8">
        <f>P32/4</f>
        <v>758.5</v>
      </c>
      <c r="O32" s="8">
        <f>P32/4</f>
        <v>758.5</v>
      </c>
      <c r="P32" s="8">
        <v>3034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288.9</v>
      </c>
      <c r="L33" s="8"/>
      <c r="M33" s="8">
        <f>P33/2</f>
        <v>144.45</v>
      </c>
      <c r="N33" s="8"/>
      <c r="O33" s="8">
        <f>P33/2</f>
        <v>144.45</v>
      </c>
      <c r="P33" s="8">
        <f>K33*J33</f>
        <v>288.9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1250.1+174.7</f>
        <v>1424.8</v>
      </c>
      <c r="L35" s="8">
        <f>P35/4</f>
        <v>2051.712</v>
      </c>
      <c r="M35" s="8">
        <f>P35/4</f>
        <v>2051.712</v>
      </c>
      <c r="N35" s="8">
        <f>P35/4</f>
        <v>2051.712</v>
      </c>
      <c r="O35" s="8">
        <f>P35/4</f>
        <v>2051.712</v>
      </c>
      <c r="P35" s="8">
        <f>K35*J35*12</f>
        <v>8206.848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f>K30</f>
        <v>1250.1</v>
      </c>
      <c r="L37" s="8">
        <f>P37/4</f>
        <v>7125.569999999999</v>
      </c>
      <c r="M37" s="8">
        <f>P37/4</f>
        <v>7125.569999999999</v>
      </c>
      <c r="N37" s="8">
        <f>P37/4</f>
        <v>7125.569999999999</v>
      </c>
      <c r="O37" s="8">
        <f>P37/4</f>
        <v>7125.569999999999</v>
      </c>
      <c r="P37" s="8">
        <f>K37*J37*12</f>
        <v>28502.279999999995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1800</v>
      </c>
      <c r="M39" s="8">
        <f>P39/4</f>
        <v>1800</v>
      </c>
      <c r="N39" s="8">
        <f>P39/4</f>
        <v>1800</v>
      </c>
      <c r="O39" s="8">
        <f>P39/4</f>
        <v>1800</v>
      </c>
      <c r="P39" s="8">
        <v>7200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26</v>
      </c>
      <c r="L40" s="8">
        <f>P40/4</f>
        <v>307.32</v>
      </c>
      <c r="M40" s="8">
        <f>L40</f>
        <v>307.32</v>
      </c>
      <c r="N40" s="8">
        <f>M40</f>
        <v>307.32</v>
      </c>
      <c r="O40" s="8">
        <f>N40</f>
        <v>307.32</v>
      </c>
      <c r="P40" s="8">
        <f>J40*K40*12</f>
        <v>1229.28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30447.381999999998</v>
      </c>
      <c r="M41" s="14">
        <f>SUM(M24:M40)</f>
        <v>30591.832</v>
      </c>
      <c r="N41" s="14">
        <f>SUM(N24:N40)</f>
        <v>30447.381999999998</v>
      </c>
      <c r="O41" s="14">
        <f>SUM(O24:O40)</f>
        <v>30591.832</v>
      </c>
      <c r="P41" s="14">
        <f>SUM(P24:P40)</f>
        <v>122078.42799999999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16647.068159999995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138725.49615999998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25:H25"/>
    <mergeCell ref="A26:H26"/>
    <mergeCell ref="A27:H27"/>
    <mergeCell ref="A32:H32"/>
    <mergeCell ref="L21:O21"/>
    <mergeCell ref="P21:P22"/>
    <mergeCell ref="A23:H23"/>
    <mergeCell ref="A24:H24"/>
    <mergeCell ref="A21:H22"/>
    <mergeCell ref="I21:I22"/>
    <mergeCell ref="J21:J22"/>
    <mergeCell ref="K21:K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20:I20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2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89296.68000000001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7758.564</v>
      </c>
    </row>
    <row r="13" spans="1:9" ht="16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32058.972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15493.70592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15493.70592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113620.51008000001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19.5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500</v>
      </c>
      <c r="M24" s="6">
        <f aca="true" t="shared" si="1" ref="M24:M30">P24/4</f>
        <v>500</v>
      </c>
      <c r="N24" s="6">
        <f aca="true" t="shared" si="2" ref="N24:N30">P24/4</f>
        <v>500</v>
      </c>
      <c r="O24" s="6">
        <f aca="true" t="shared" si="3" ref="O24:O30">P24/4</f>
        <v>500</v>
      </c>
      <c r="P24" s="8">
        <v>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1219.9</v>
      </c>
      <c r="L25" s="8">
        <f t="shared" si="0"/>
        <v>2195.82</v>
      </c>
      <c r="M25" s="8">
        <f t="shared" si="1"/>
        <v>2195.82</v>
      </c>
      <c r="N25" s="8">
        <f t="shared" si="2"/>
        <v>2195.82</v>
      </c>
      <c r="O25" s="8">
        <f t="shared" si="3"/>
        <v>2195.82</v>
      </c>
      <c r="P25" s="8">
        <f>J25*K25*12</f>
        <v>8783.28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1219.9</v>
      </c>
      <c r="L26" s="8">
        <f t="shared" si="0"/>
        <v>4135.461</v>
      </c>
      <c r="M26" s="8">
        <f t="shared" si="1"/>
        <v>4135.461</v>
      </c>
      <c r="N26" s="8">
        <f t="shared" si="2"/>
        <v>4135.461</v>
      </c>
      <c r="O26" s="8">
        <f t="shared" si="3"/>
        <v>4135.461</v>
      </c>
      <c r="P26" s="8">
        <f>K26*J26*12</f>
        <v>16541.844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1219.9</v>
      </c>
      <c r="L27" s="8">
        <f t="shared" si="0"/>
        <v>1720.0590000000002</v>
      </c>
      <c r="M27" s="8">
        <f t="shared" si="1"/>
        <v>1720.0590000000002</v>
      </c>
      <c r="N27" s="8">
        <f t="shared" si="2"/>
        <v>1720.0590000000002</v>
      </c>
      <c r="O27" s="8">
        <f t="shared" si="3"/>
        <v>1720.0590000000002</v>
      </c>
      <c r="P27" s="8">
        <f>K27*J27*12</f>
        <v>6880.236000000001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625</v>
      </c>
      <c r="M28" s="8">
        <f t="shared" si="1"/>
        <v>625</v>
      </c>
      <c r="N28" s="8">
        <f t="shared" si="2"/>
        <v>625</v>
      </c>
      <c r="O28" s="8">
        <f t="shared" si="3"/>
        <v>625</v>
      </c>
      <c r="P28" s="8">
        <v>2500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1219.9</v>
      </c>
      <c r="L29" s="8">
        <f t="shared" si="0"/>
        <v>4391.64</v>
      </c>
      <c r="M29" s="8">
        <f t="shared" si="1"/>
        <v>4391.64</v>
      </c>
      <c r="N29" s="8">
        <f t="shared" si="2"/>
        <v>4391.64</v>
      </c>
      <c r="O29" s="8">
        <f t="shared" si="3"/>
        <v>4391.64</v>
      </c>
      <c r="P29" s="8">
        <f>J29*K29*12</f>
        <v>17566.56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1219.9</v>
      </c>
      <c r="L30" s="8">
        <f t="shared" si="0"/>
        <v>2927.76</v>
      </c>
      <c r="M30" s="8">
        <f t="shared" si="1"/>
        <v>2927.76</v>
      </c>
      <c r="N30" s="8">
        <f t="shared" si="2"/>
        <v>2927.76</v>
      </c>
      <c r="O30" s="8">
        <f t="shared" si="3"/>
        <v>2927.76</v>
      </c>
      <c r="P30" s="8">
        <f>K30*J30*12</f>
        <v>11711.04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966</v>
      </c>
      <c r="M32" s="8">
        <f>P32/4</f>
        <v>966</v>
      </c>
      <c r="N32" s="8">
        <f>P32/4</f>
        <v>966</v>
      </c>
      <c r="O32" s="8">
        <f>P32/4</f>
        <v>966</v>
      </c>
      <c r="P32" s="8">
        <v>3864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346</v>
      </c>
      <c r="L33" s="8"/>
      <c r="M33" s="8">
        <f>P33/2</f>
        <v>173</v>
      </c>
      <c r="N33" s="8"/>
      <c r="O33" s="8">
        <f>P33/2</f>
        <v>173</v>
      </c>
      <c r="P33" s="8">
        <f>K33*J33</f>
        <v>346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1219.9</v>
      </c>
      <c r="L35" s="8">
        <f>P35/4</f>
        <v>1756.656</v>
      </c>
      <c r="M35" s="8">
        <f>P35/4</f>
        <v>1756.656</v>
      </c>
      <c r="N35" s="8">
        <f>P35/4</f>
        <v>1756.656</v>
      </c>
      <c r="O35" s="8">
        <f>P35/4</f>
        <v>1756.656</v>
      </c>
      <c r="P35" s="8">
        <f>K35*J35*12</f>
        <v>7026.624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1219.9</v>
      </c>
      <c r="L37" s="8">
        <f>P37/4</f>
        <v>6953.43</v>
      </c>
      <c r="M37" s="8">
        <f>P37/4</f>
        <v>6953.43</v>
      </c>
      <c r="N37" s="8">
        <f>P37/4</f>
        <v>6953.43</v>
      </c>
      <c r="O37" s="8">
        <f>P37/4</f>
        <v>6953.43</v>
      </c>
      <c r="P37" s="8">
        <f>K37*J37*12</f>
        <v>27813.72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1756.75</v>
      </c>
      <c r="M39" s="8">
        <f>P39/4</f>
        <v>1756.75</v>
      </c>
      <c r="N39" s="8">
        <f>P39/4</f>
        <v>1756.75</v>
      </c>
      <c r="O39" s="8">
        <f>P39/4</f>
        <v>1756.75</v>
      </c>
      <c r="P39" s="8">
        <v>7027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33</v>
      </c>
      <c r="L40" s="8">
        <f>P40/4</f>
        <v>390.06000000000006</v>
      </c>
      <c r="M40" s="8">
        <f>L40</f>
        <v>390.06000000000006</v>
      </c>
      <c r="N40" s="8">
        <f>M40</f>
        <v>390.06000000000006</v>
      </c>
      <c r="O40" s="8">
        <f>N40</f>
        <v>390.06000000000006</v>
      </c>
      <c r="P40" s="8">
        <f>J40*K40*12</f>
        <v>1560.2400000000002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28318.636</v>
      </c>
      <c r="M41" s="14">
        <f>SUM(M24:M40)</f>
        <v>28491.636</v>
      </c>
      <c r="N41" s="14">
        <f>SUM(N24:N40)</f>
        <v>28318.636</v>
      </c>
      <c r="O41" s="14">
        <f>SUM(O24:O40)</f>
        <v>28491.636</v>
      </c>
      <c r="P41" s="14">
        <f>SUM(P24:P40)</f>
        <v>113620.544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15493.70592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129114.24992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4:H44"/>
    <mergeCell ref="A39:H39"/>
    <mergeCell ref="A40:H40"/>
    <mergeCell ref="A41:H41"/>
    <mergeCell ref="A42:H42"/>
    <mergeCell ref="A32:H32"/>
    <mergeCell ref="A33:H33"/>
    <mergeCell ref="A38:H38"/>
    <mergeCell ref="A43:H43"/>
    <mergeCell ref="A34:H34"/>
    <mergeCell ref="A35:H35"/>
    <mergeCell ref="A36:H36"/>
    <mergeCell ref="A37:H37"/>
    <mergeCell ref="A28:H28"/>
    <mergeCell ref="A29:H29"/>
    <mergeCell ref="A30:H30"/>
    <mergeCell ref="A31:H31"/>
    <mergeCell ref="A24:H24"/>
    <mergeCell ref="A25:H25"/>
    <mergeCell ref="A26:H26"/>
    <mergeCell ref="A27:H27"/>
    <mergeCell ref="K21:K22"/>
    <mergeCell ref="L21:O21"/>
    <mergeCell ref="P21:P22"/>
    <mergeCell ref="A23:H23"/>
    <mergeCell ref="A20:I20"/>
    <mergeCell ref="A21:H22"/>
    <mergeCell ref="I21:I22"/>
    <mergeCell ref="J21:J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5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344124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33161.04</v>
      </c>
    </row>
    <row r="13" spans="1:9" ht="17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137023.91999999998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61717.07519999999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61717.07519999999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452591.8848</v>
      </c>
    </row>
    <row r="17" spans="1:11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5.5</v>
      </c>
      <c r="K17" s="20"/>
    </row>
    <row r="18" spans="1:11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  <c r="K18" s="20"/>
    </row>
    <row r="19" spans="1:11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  <c r="K19" s="20"/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3000</v>
      </c>
      <c r="M24" s="6">
        <f aca="true" t="shared" si="1" ref="M24:M30">P24/4</f>
        <v>3000</v>
      </c>
      <c r="N24" s="6">
        <f aca="true" t="shared" si="2" ref="N24:N30">P24/4</f>
        <v>3000</v>
      </c>
      <c r="O24" s="6">
        <f aca="true" t="shared" si="3" ref="O24:O30">P24/4</f>
        <v>3000</v>
      </c>
      <c r="P24" s="8">
        <v>12000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0.52</v>
      </c>
      <c r="K25" s="6">
        <v>5214</v>
      </c>
      <c r="L25" s="8">
        <f t="shared" si="0"/>
        <v>8133.84</v>
      </c>
      <c r="M25" s="8">
        <f t="shared" si="1"/>
        <v>8133.84</v>
      </c>
      <c r="N25" s="8">
        <f t="shared" si="2"/>
        <v>8133.84</v>
      </c>
      <c r="O25" s="8">
        <f t="shared" si="3"/>
        <v>8133.84</v>
      </c>
      <c r="P25" s="8">
        <f>J25*K25*12</f>
        <v>32535.36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0.9</v>
      </c>
      <c r="K26" s="6">
        <v>5214</v>
      </c>
      <c r="L26" s="8">
        <f t="shared" si="0"/>
        <v>14077.800000000001</v>
      </c>
      <c r="M26" s="8">
        <f t="shared" si="1"/>
        <v>14077.800000000001</v>
      </c>
      <c r="N26" s="8">
        <f t="shared" si="2"/>
        <v>14077.800000000001</v>
      </c>
      <c r="O26" s="8">
        <f t="shared" si="3"/>
        <v>14077.800000000001</v>
      </c>
      <c r="P26" s="8">
        <f>K26*J26*12</f>
        <v>56311.200000000004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0.38</v>
      </c>
      <c r="K27" s="6">
        <v>5214</v>
      </c>
      <c r="L27" s="8">
        <f t="shared" si="0"/>
        <v>5943.96</v>
      </c>
      <c r="M27" s="8">
        <f t="shared" si="1"/>
        <v>5943.96</v>
      </c>
      <c r="N27" s="8">
        <f t="shared" si="2"/>
        <v>5943.96</v>
      </c>
      <c r="O27" s="8">
        <f t="shared" si="3"/>
        <v>5943.96</v>
      </c>
      <c r="P27" s="8">
        <f>K27*J27*12</f>
        <v>23775.84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5000</v>
      </c>
      <c r="M28" s="8">
        <f t="shared" si="1"/>
        <v>5000</v>
      </c>
      <c r="N28" s="8">
        <f t="shared" si="2"/>
        <v>5000</v>
      </c>
      <c r="O28" s="8">
        <f t="shared" si="3"/>
        <v>5000</v>
      </c>
      <c r="P28" s="8">
        <v>20000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0.95</v>
      </c>
      <c r="K29" s="6">
        <v>5214</v>
      </c>
      <c r="L29" s="8">
        <f t="shared" si="0"/>
        <v>14859.900000000001</v>
      </c>
      <c r="M29" s="8">
        <f t="shared" si="1"/>
        <v>14859.900000000001</v>
      </c>
      <c r="N29" s="8">
        <f t="shared" si="2"/>
        <v>14859.900000000001</v>
      </c>
      <c r="O29" s="8">
        <f t="shared" si="3"/>
        <v>14859.900000000001</v>
      </c>
      <c r="P29" s="8">
        <f>J29*K29*12</f>
        <v>59439.600000000006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5214</v>
      </c>
      <c r="L30" s="8">
        <f t="shared" si="0"/>
        <v>12513.599999999999</v>
      </c>
      <c r="M30" s="8">
        <f t="shared" si="1"/>
        <v>12513.599999999999</v>
      </c>
      <c r="N30" s="8">
        <f t="shared" si="2"/>
        <v>12513.599999999999</v>
      </c>
      <c r="O30" s="8">
        <f t="shared" si="3"/>
        <v>12513.599999999999</v>
      </c>
      <c r="P30" s="8">
        <f>K30*J30*12</f>
        <v>50054.399999999994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3860.5</v>
      </c>
      <c r="M32" s="8">
        <f>P32/4</f>
        <v>3860.5</v>
      </c>
      <c r="N32" s="8">
        <f>P32/4</f>
        <v>3860.5</v>
      </c>
      <c r="O32" s="8">
        <f>P32/4</f>
        <v>3860.5</v>
      </c>
      <c r="P32" s="8">
        <v>15442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354.1</v>
      </c>
      <c r="L33" s="8"/>
      <c r="M33" s="8">
        <f>P33/2</f>
        <v>177.05</v>
      </c>
      <c r="N33" s="8"/>
      <c r="O33" s="8">
        <f>P33/2</f>
        <v>177.05</v>
      </c>
      <c r="P33" s="8">
        <f>K33*J33</f>
        <v>354.1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5214</v>
      </c>
      <c r="L35" s="8">
        <f>P35/4</f>
        <v>7508.16</v>
      </c>
      <c r="M35" s="8">
        <f>P35/4</f>
        <v>7508.16</v>
      </c>
      <c r="N35" s="8">
        <f>P35/4</f>
        <v>7508.16</v>
      </c>
      <c r="O35" s="8">
        <f>P35/4</f>
        <v>7508.16</v>
      </c>
      <c r="P35" s="8">
        <f>K35*J35*12</f>
        <v>30032.64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5214</v>
      </c>
      <c r="L37" s="8">
        <f>P37/4</f>
        <v>29719.800000000003</v>
      </c>
      <c r="M37" s="8">
        <f>P37/4</f>
        <v>29719.800000000003</v>
      </c>
      <c r="N37" s="8">
        <f>P37/4</f>
        <v>29719.800000000003</v>
      </c>
      <c r="O37" s="8">
        <f>P37/4</f>
        <v>29719.800000000003</v>
      </c>
      <c r="P37" s="8">
        <f>K37*J37*12</f>
        <v>118879.20000000001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7508.25</v>
      </c>
      <c r="M39" s="8">
        <f>P39/4</f>
        <v>7508.25</v>
      </c>
      <c r="N39" s="8">
        <f>P39/4</f>
        <v>7508.25</v>
      </c>
      <c r="O39" s="8">
        <f>P39/4</f>
        <v>7508.25</v>
      </c>
      <c r="P39" s="8">
        <v>30033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79</v>
      </c>
      <c r="L40" s="8">
        <f>P40/4</f>
        <v>933.78</v>
      </c>
      <c r="M40" s="8">
        <f>L40</f>
        <v>933.78</v>
      </c>
      <c r="N40" s="8">
        <f>M40</f>
        <v>933.78</v>
      </c>
      <c r="O40" s="8">
        <f>N40</f>
        <v>933.78</v>
      </c>
      <c r="P40" s="8">
        <f>J40*K40*12</f>
        <v>3735.12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113059.59000000001</v>
      </c>
      <c r="M41" s="14">
        <f>SUM(M24:M40)</f>
        <v>113236.64000000001</v>
      </c>
      <c r="N41" s="14">
        <f>SUM(N24:N40)</f>
        <v>113059.59000000001</v>
      </c>
      <c r="O41" s="14">
        <f>SUM(O24:O40)</f>
        <v>113236.64000000001</v>
      </c>
      <c r="P41" s="14">
        <f>SUM(P24:P40)</f>
        <v>452592.46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61717.07519999999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514309.53520000004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4:H44"/>
    <mergeCell ref="A39:H39"/>
    <mergeCell ref="A40:H40"/>
    <mergeCell ref="A41:H41"/>
    <mergeCell ref="A42:H42"/>
    <mergeCell ref="A33:H33"/>
    <mergeCell ref="A38:H38"/>
    <mergeCell ref="A43:H43"/>
    <mergeCell ref="A36:H36"/>
    <mergeCell ref="A37:H37"/>
    <mergeCell ref="A34:H34"/>
    <mergeCell ref="A35:H35"/>
    <mergeCell ref="A29:H29"/>
    <mergeCell ref="A30:H30"/>
    <mergeCell ref="A31:H31"/>
    <mergeCell ref="A32:H32"/>
    <mergeCell ref="J21:J22"/>
    <mergeCell ref="K21:K22"/>
    <mergeCell ref="L21:O21"/>
    <mergeCell ref="P21:P22"/>
    <mergeCell ref="A17:H17"/>
    <mergeCell ref="A16:H16"/>
    <mergeCell ref="A20:I20"/>
    <mergeCell ref="A21:H22"/>
    <mergeCell ref="I21:I22"/>
    <mergeCell ref="A18:H18"/>
    <mergeCell ref="A19:H19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27:H27"/>
    <mergeCell ref="A28:H28"/>
    <mergeCell ref="A12:H12"/>
    <mergeCell ref="A13:H13"/>
    <mergeCell ref="A14:H14"/>
    <mergeCell ref="A15:H15"/>
    <mergeCell ref="A23:H23"/>
    <mergeCell ref="A24:H24"/>
    <mergeCell ref="A25:H25"/>
    <mergeCell ref="A26:H2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1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41562.95999999999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3611.2079999999996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14921.784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7211.514239999999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7211.514239999999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52884.43775999999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250</v>
      </c>
      <c r="M24" s="8">
        <f aca="true" t="shared" si="1" ref="M24:M30">P24/4</f>
        <v>250</v>
      </c>
      <c r="N24" s="8">
        <f aca="true" t="shared" si="2" ref="N24:N30">P24/4</f>
        <v>250</v>
      </c>
      <c r="O24" s="8">
        <f aca="true" t="shared" si="3" ref="O24:O30">P24/4</f>
        <v>250</v>
      </c>
      <c r="P24" s="8">
        <v>1000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567.8</v>
      </c>
      <c r="L25" s="8">
        <f t="shared" si="0"/>
        <v>1022.0399999999998</v>
      </c>
      <c r="M25" s="8">
        <f t="shared" si="1"/>
        <v>1022.0399999999998</v>
      </c>
      <c r="N25" s="8">
        <f t="shared" si="2"/>
        <v>1022.0399999999998</v>
      </c>
      <c r="O25" s="8">
        <f t="shared" si="3"/>
        <v>1022.0399999999998</v>
      </c>
      <c r="P25" s="8">
        <f>J25*K25*12</f>
        <v>4088.1599999999994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567.8</v>
      </c>
      <c r="L26" s="8">
        <f t="shared" si="0"/>
        <v>1924.8419999999996</v>
      </c>
      <c r="M26" s="8">
        <f t="shared" si="1"/>
        <v>1924.8419999999996</v>
      </c>
      <c r="N26" s="8">
        <f t="shared" si="2"/>
        <v>1924.8419999999996</v>
      </c>
      <c r="O26" s="8">
        <f t="shared" si="3"/>
        <v>1924.8419999999996</v>
      </c>
      <c r="P26" s="8">
        <f>K26*J26*12</f>
        <v>7699.367999999999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567.8</v>
      </c>
      <c r="L27" s="8">
        <f t="shared" si="0"/>
        <v>800.598</v>
      </c>
      <c r="M27" s="8">
        <f t="shared" si="1"/>
        <v>800.598</v>
      </c>
      <c r="N27" s="8">
        <f t="shared" si="2"/>
        <v>800.598</v>
      </c>
      <c r="O27" s="8">
        <f t="shared" si="3"/>
        <v>800.598</v>
      </c>
      <c r="P27" s="8">
        <f>K27*J27*12</f>
        <v>3202.392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375</v>
      </c>
      <c r="M28" s="8">
        <f t="shared" si="1"/>
        <v>375</v>
      </c>
      <c r="N28" s="8">
        <f t="shared" si="2"/>
        <v>375</v>
      </c>
      <c r="O28" s="8">
        <f t="shared" si="3"/>
        <v>375</v>
      </c>
      <c r="P28" s="8">
        <v>1500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567.8</v>
      </c>
      <c r="L29" s="8">
        <f t="shared" si="0"/>
        <v>2044.0799999999997</v>
      </c>
      <c r="M29" s="8">
        <f t="shared" si="1"/>
        <v>2044.0799999999997</v>
      </c>
      <c r="N29" s="8">
        <f t="shared" si="2"/>
        <v>2044.0799999999997</v>
      </c>
      <c r="O29" s="8">
        <f t="shared" si="3"/>
        <v>2044.0799999999997</v>
      </c>
      <c r="P29" s="8">
        <f>J29*K29*12</f>
        <v>8176.319999999999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567.8</v>
      </c>
      <c r="L30" s="8">
        <f t="shared" si="0"/>
        <v>1362.72</v>
      </c>
      <c r="M30" s="8">
        <f t="shared" si="1"/>
        <v>1362.72</v>
      </c>
      <c r="N30" s="8">
        <f t="shared" si="2"/>
        <v>1362.72</v>
      </c>
      <c r="O30" s="8">
        <f t="shared" si="3"/>
        <v>1362.72</v>
      </c>
      <c r="P30" s="8">
        <f>K30*J30*12</f>
        <v>5450.88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380</v>
      </c>
      <c r="M32" s="8">
        <f>P32/4</f>
        <v>380</v>
      </c>
      <c r="N32" s="8">
        <f>P32/4</f>
        <v>380</v>
      </c>
      <c r="O32" s="8">
        <f>P32/4</f>
        <v>380</v>
      </c>
      <c r="P32" s="8">
        <v>1520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192.5</v>
      </c>
      <c r="L33" s="8"/>
      <c r="M33" s="8">
        <f>P33/2</f>
        <v>96.25</v>
      </c>
      <c r="N33" s="8"/>
      <c r="O33" s="8">
        <f>P33/2</f>
        <v>96.25</v>
      </c>
      <c r="P33" s="8">
        <f>K33*J33</f>
        <v>192.5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567.8</v>
      </c>
      <c r="L35" s="8">
        <f>P35/4</f>
        <v>817.632</v>
      </c>
      <c r="M35" s="8">
        <f>P35/4</f>
        <v>817.632</v>
      </c>
      <c r="N35" s="8">
        <f>P35/4</f>
        <v>817.632</v>
      </c>
      <c r="O35" s="8">
        <f>P35/4</f>
        <v>817.632</v>
      </c>
      <c r="P35" s="8">
        <f>K35*J35*12</f>
        <v>3270.528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567.8</v>
      </c>
      <c r="L37" s="8">
        <f>P37/4</f>
        <v>3236.46</v>
      </c>
      <c r="M37" s="8">
        <f>P37/4</f>
        <v>3236.46</v>
      </c>
      <c r="N37" s="8">
        <f>P37/4</f>
        <v>3236.46</v>
      </c>
      <c r="O37" s="8">
        <f>P37/4</f>
        <v>3236.46</v>
      </c>
      <c r="P37" s="8">
        <f>K37*J37*12</f>
        <v>12945.84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817.75</v>
      </c>
      <c r="M39" s="8">
        <f>P39/4</f>
        <v>817.75</v>
      </c>
      <c r="N39" s="8">
        <f>P39/4</f>
        <v>817.75</v>
      </c>
      <c r="O39" s="8">
        <f>P39/4</f>
        <v>817.75</v>
      </c>
      <c r="P39" s="8">
        <v>3271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12</v>
      </c>
      <c r="L40" s="8">
        <f>P40/4</f>
        <v>141.84</v>
      </c>
      <c r="M40" s="8">
        <f>L40</f>
        <v>141.84</v>
      </c>
      <c r="N40" s="8">
        <f>M40</f>
        <v>141.84</v>
      </c>
      <c r="O40" s="8">
        <f>N40</f>
        <v>141.84</v>
      </c>
      <c r="P40" s="8">
        <f>J40*K40*12</f>
        <v>567.36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13172.962</v>
      </c>
      <c r="M41" s="14">
        <f>SUM(M24:M40)</f>
        <v>13269.212</v>
      </c>
      <c r="N41" s="14">
        <f>SUM(N24:N40)</f>
        <v>13172.962</v>
      </c>
      <c r="O41" s="14">
        <f>SUM(O24:O40)</f>
        <v>13269.212</v>
      </c>
      <c r="P41" s="14">
        <f>SUM(P24:P40)</f>
        <v>52884.348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7211.514239999999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60095.862239999995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25:H25"/>
    <mergeCell ref="A26:H26"/>
    <mergeCell ref="A27:H27"/>
    <mergeCell ref="A32:H32"/>
    <mergeCell ref="L21:O21"/>
    <mergeCell ref="P21:P22"/>
    <mergeCell ref="A23:H23"/>
    <mergeCell ref="A24:H24"/>
    <mergeCell ref="A21:H22"/>
    <mergeCell ref="I21:I22"/>
    <mergeCell ref="J21:J22"/>
    <mergeCell ref="K21:K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20:I20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(K29*I17*12)+(107.9*2.63*12)</f>
        <v>73503.92399999998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7441.200000000001</v>
      </c>
    </row>
    <row r="13" spans="1:9" ht="16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K37*I19*12</f>
        <v>27911.987999999998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13062.853439999997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13062.853439999997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95794.25855999999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5.5</v>
      </c>
    </row>
    <row r="18" spans="1:9" ht="18.75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17.25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3.5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750</v>
      </c>
      <c r="M24" s="8">
        <f aca="true" t="shared" si="1" ref="M24:M30">P24/4</f>
        <v>750</v>
      </c>
      <c r="N24" s="8">
        <f aca="true" t="shared" si="2" ref="N24:N30">P24/4</f>
        <v>750</v>
      </c>
      <c r="O24" s="8">
        <f aca="true" t="shared" si="3" ref="O24:O30">P24/4</f>
        <v>750</v>
      </c>
      <c r="P24" s="8">
        <v>3000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0.52</v>
      </c>
      <c r="K25" s="6">
        <f>1062.1+107.9</f>
        <v>1170</v>
      </c>
      <c r="L25" s="8">
        <f t="shared" si="0"/>
        <v>1825.1999999999998</v>
      </c>
      <c r="M25" s="8">
        <f t="shared" si="1"/>
        <v>1825.1999999999998</v>
      </c>
      <c r="N25" s="8">
        <f t="shared" si="2"/>
        <v>1825.1999999999998</v>
      </c>
      <c r="O25" s="8">
        <f t="shared" si="3"/>
        <v>1825.1999999999998</v>
      </c>
      <c r="P25" s="8">
        <f>J25*K25*12</f>
        <v>7300.799999999999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0.9</v>
      </c>
      <c r="K26" s="6">
        <f>1062.1+107.9</f>
        <v>1170</v>
      </c>
      <c r="L26" s="8">
        <f t="shared" si="0"/>
        <v>3159</v>
      </c>
      <c r="M26" s="8">
        <f t="shared" si="1"/>
        <v>3159</v>
      </c>
      <c r="N26" s="8">
        <f t="shared" si="2"/>
        <v>3159</v>
      </c>
      <c r="O26" s="8">
        <f t="shared" si="3"/>
        <v>3159</v>
      </c>
      <c r="P26" s="8">
        <f>K26*J26*12</f>
        <v>12636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0.38</v>
      </c>
      <c r="K27" s="6">
        <f>1062.1+107.9</f>
        <v>1170</v>
      </c>
      <c r="L27" s="8">
        <f t="shared" si="0"/>
        <v>1333.8000000000002</v>
      </c>
      <c r="M27" s="8">
        <f t="shared" si="1"/>
        <v>1333.8000000000002</v>
      </c>
      <c r="N27" s="8">
        <f t="shared" si="2"/>
        <v>1333.8000000000002</v>
      </c>
      <c r="O27" s="8">
        <f t="shared" si="3"/>
        <v>1333.8000000000002</v>
      </c>
      <c r="P27" s="8">
        <f>K27*J27*12</f>
        <v>5335.200000000001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1000</v>
      </c>
      <c r="M28" s="8">
        <f t="shared" si="1"/>
        <v>1000</v>
      </c>
      <c r="N28" s="8">
        <f t="shared" si="2"/>
        <v>1000</v>
      </c>
      <c r="O28" s="8">
        <f t="shared" si="3"/>
        <v>1000</v>
      </c>
      <c r="P28" s="8">
        <v>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0.95</v>
      </c>
      <c r="K29" s="6">
        <v>1062.1</v>
      </c>
      <c r="L29" s="8">
        <f t="shared" si="0"/>
        <v>3026.9849999999997</v>
      </c>
      <c r="M29" s="8">
        <f t="shared" si="1"/>
        <v>3026.9849999999997</v>
      </c>
      <c r="N29" s="8">
        <f t="shared" si="2"/>
        <v>3026.9849999999997</v>
      </c>
      <c r="O29" s="8">
        <f t="shared" si="3"/>
        <v>3026.9849999999997</v>
      </c>
      <c r="P29" s="8">
        <f>J29*K29*12</f>
        <v>12107.939999999999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1062.1</v>
      </c>
      <c r="L30" s="8">
        <f t="shared" si="0"/>
        <v>2549.04</v>
      </c>
      <c r="M30" s="8">
        <f t="shared" si="1"/>
        <v>2549.04</v>
      </c>
      <c r="N30" s="8">
        <f t="shared" si="2"/>
        <v>2549.04</v>
      </c>
      <c r="O30" s="8">
        <f t="shared" si="3"/>
        <v>2549.04</v>
      </c>
      <c r="P30" s="8">
        <f>K30*J30*12</f>
        <v>10196.16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562.25</v>
      </c>
      <c r="M32" s="8">
        <f>P32/4</f>
        <v>562.25</v>
      </c>
      <c r="N32" s="8">
        <f>P32/4</f>
        <v>562.25</v>
      </c>
      <c r="O32" s="8">
        <f>P32/4</f>
        <v>562.25</v>
      </c>
      <c r="P32" s="8">
        <v>2249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187</v>
      </c>
      <c r="L33" s="8"/>
      <c r="M33" s="8">
        <f>P33/2</f>
        <v>93.5</v>
      </c>
      <c r="N33" s="8"/>
      <c r="O33" s="8">
        <f>P33/2</f>
        <v>93.5</v>
      </c>
      <c r="P33" s="8">
        <f>K33*J33</f>
        <v>187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1062.1+107.9</f>
        <v>1170</v>
      </c>
      <c r="L35" s="8">
        <f>P35/4</f>
        <v>1684.8000000000002</v>
      </c>
      <c r="M35" s="8">
        <f>P35/4</f>
        <v>1684.8000000000002</v>
      </c>
      <c r="N35" s="8">
        <f>P35/4</f>
        <v>1684.8000000000002</v>
      </c>
      <c r="O35" s="8">
        <f>P35/4</f>
        <v>1684.8000000000002</v>
      </c>
      <c r="P35" s="8">
        <f>K35*J35*12</f>
        <v>6739.200000000001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1062.1</v>
      </c>
      <c r="L37" s="8">
        <f>P37/4</f>
        <v>6053.969999999999</v>
      </c>
      <c r="M37" s="8">
        <f>P37/4</f>
        <v>6053.969999999999</v>
      </c>
      <c r="N37" s="8">
        <f>P37/4</f>
        <v>6053.969999999999</v>
      </c>
      <c r="O37" s="8">
        <f>P37/4</f>
        <v>6053.969999999999</v>
      </c>
      <c r="P37" s="8">
        <f>K37*J37*12</f>
        <v>24215.879999999997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1684.75</v>
      </c>
      <c r="M39" s="8">
        <f>P39/4</f>
        <v>1684.75</v>
      </c>
      <c r="N39" s="8">
        <f>P39/4</f>
        <v>1684.75</v>
      </c>
      <c r="O39" s="8">
        <f>P39/4</f>
        <v>1684.75</v>
      </c>
      <c r="P39" s="8">
        <v>6739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23</v>
      </c>
      <c r="L40" s="8">
        <f>P40/4</f>
        <v>271.86</v>
      </c>
      <c r="M40" s="8">
        <f>L40</f>
        <v>271.86</v>
      </c>
      <c r="N40" s="8">
        <f>M40</f>
        <v>271.86</v>
      </c>
      <c r="O40" s="8">
        <f>N40</f>
        <v>271.86</v>
      </c>
      <c r="P40" s="8">
        <f>J40*K40*12</f>
        <v>1087.44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23901.655</v>
      </c>
      <c r="M41" s="14">
        <f>SUM(M24:M40)</f>
        <v>23995.155</v>
      </c>
      <c r="N41" s="14">
        <f>SUM(N24:N40)</f>
        <v>23901.655</v>
      </c>
      <c r="O41" s="14">
        <f>SUM(O24:O40)</f>
        <v>23995.155</v>
      </c>
      <c r="P41" s="14">
        <f>SUM(P24:P40)</f>
        <v>95793.62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13062.853439999997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108856.47343999999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4:H44"/>
    <mergeCell ref="A39:H39"/>
    <mergeCell ref="A40:H40"/>
    <mergeCell ref="A41:H41"/>
    <mergeCell ref="A42:H42"/>
    <mergeCell ref="A32:H32"/>
    <mergeCell ref="A33:H33"/>
    <mergeCell ref="A38:H38"/>
    <mergeCell ref="A43:H43"/>
    <mergeCell ref="A34:H34"/>
    <mergeCell ref="A35:H35"/>
    <mergeCell ref="A36:H36"/>
    <mergeCell ref="A37:H37"/>
    <mergeCell ref="A28:H28"/>
    <mergeCell ref="A29:H29"/>
    <mergeCell ref="A30:H30"/>
    <mergeCell ref="A31:H31"/>
    <mergeCell ref="A24:H24"/>
    <mergeCell ref="A25:H25"/>
    <mergeCell ref="A26:H26"/>
    <mergeCell ref="A27:H27"/>
    <mergeCell ref="K21:K22"/>
    <mergeCell ref="L21:O21"/>
    <mergeCell ref="P21:P22"/>
    <mergeCell ref="A23:H23"/>
    <mergeCell ref="A20:I20"/>
    <mergeCell ref="A21:H22"/>
    <mergeCell ref="I21:I22"/>
    <mergeCell ref="J21:J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68764.07999999999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5974.584</v>
      </c>
    </row>
    <row r="13" spans="1:9" ht="17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K29*I19*12</f>
        <v>24687.432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11931.131519999999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11931.131519999999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87494.96448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125</v>
      </c>
      <c r="M24" s="8">
        <f aca="true" t="shared" si="1" ref="M24:M30">P24/4</f>
        <v>125</v>
      </c>
      <c r="N24" s="8">
        <f aca="true" t="shared" si="2" ref="N24:N30">P24/4</f>
        <v>125</v>
      </c>
      <c r="O24" s="8">
        <f aca="true" t="shared" si="3" ref="O24:O30">P24/4</f>
        <v>125</v>
      </c>
      <c r="P24" s="8">
        <v>500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939.4</v>
      </c>
      <c r="L25" s="8">
        <f t="shared" si="0"/>
        <v>1690.92</v>
      </c>
      <c r="M25" s="8">
        <f t="shared" si="1"/>
        <v>1690.92</v>
      </c>
      <c r="N25" s="8">
        <f t="shared" si="2"/>
        <v>1690.92</v>
      </c>
      <c r="O25" s="8">
        <f t="shared" si="3"/>
        <v>1690.92</v>
      </c>
      <c r="P25" s="8">
        <f>J25*K25*12</f>
        <v>6763.68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939.4</v>
      </c>
      <c r="L26" s="8">
        <f t="shared" si="0"/>
        <v>3184.566</v>
      </c>
      <c r="M26" s="8">
        <f t="shared" si="1"/>
        <v>3184.566</v>
      </c>
      <c r="N26" s="8">
        <f t="shared" si="2"/>
        <v>3184.566</v>
      </c>
      <c r="O26" s="8">
        <f t="shared" si="3"/>
        <v>3184.566</v>
      </c>
      <c r="P26" s="8">
        <f>K26*J26*12</f>
        <v>12738.264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939.4</v>
      </c>
      <c r="L27" s="8">
        <f t="shared" si="0"/>
        <v>1324.5539999999999</v>
      </c>
      <c r="M27" s="8">
        <f t="shared" si="1"/>
        <v>1324.5539999999999</v>
      </c>
      <c r="N27" s="8">
        <f t="shared" si="2"/>
        <v>1324.5539999999999</v>
      </c>
      <c r="O27" s="8">
        <f t="shared" si="3"/>
        <v>1324.5539999999999</v>
      </c>
      <c r="P27" s="8">
        <f>K27*J27*12</f>
        <v>5298.215999999999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500</v>
      </c>
      <c r="M28" s="8">
        <f t="shared" si="1"/>
        <v>500</v>
      </c>
      <c r="N28" s="8">
        <f t="shared" si="2"/>
        <v>500</v>
      </c>
      <c r="O28" s="8">
        <f t="shared" si="3"/>
        <v>500</v>
      </c>
      <c r="P28" s="8">
        <v>2000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939.4</v>
      </c>
      <c r="L29" s="8">
        <f t="shared" si="0"/>
        <v>3381.84</v>
      </c>
      <c r="M29" s="8">
        <f t="shared" si="1"/>
        <v>3381.84</v>
      </c>
      <c r="N29" s="8">
        <f t="shared" si="2"/>
        <v>3381.84</v>
      </c>
      <c r="O29" s="8">
        <f t="shared" si="3"/>
        <v>3381.84</v>
      </c>
      <c r="P29" s="8">
        <f>J29*K29*12</f>
        <v>13527.36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939.4</v>
      </c>
      <c r="L30" s="8">
        <f t="shared" si="0"/>
        <v>2254.56</v>
      </c>
      <c r="M30" s="8">
        <f t="shared" si="1"/>
        <v>2254.56</v>
      </c>
      <c r="N30" s="8">
        <f t="shared" si="2"/>
        <v>2254.56</v>
      </c>
      <c r="O30" s="8">
        <f t="shared" si="3"/>
        <v>2254.56</v>
      </c>
      <c r="P30" s="8">
        <f>K30*J30*12</f>
        <v>9018.24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1103.5</v>
      </c>
      <c r="M32" s="8">
        <f>P32/4</f>
        <v>1103.5</v>
      </c>
      <c r="N32" s="8">
        <f>P32/4</f>
        <v>1103.5</v>
      </c>
      <c r="O32" s="8">
        <f>P32/4</f>
        <v>1103.5</v>
      </c>
      <c r="P32" s="8">
        <v>4414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191</v>
      </c>
      <c r="L33" s="8"/>
      <c r="M33" s="8">
        <f>P33/2</f>
        <v>95.5</v>
      </c>
      <c r="N33" s="8"/>
      <c r="O33" s="8">
        <f>P33/2</f>
        <v>95.5</v>
      </c>
      <c r="P33" s="8">
        <f>(K33*J33)</f>
        <v>191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939.4</v>
      </c>
      <c r="L35" s="8">
        <f>P35/4</f>
        <v>1352.7359999999999</v>
      </c>
      <c r="M35" s="8">
        <f>P35/4</f>
        <v>1352.7359999999999</v>
      </c>
      <c r="N35" s="8">
        <f>P35/4</f>
        <v>1352.7359999999999</v>
      </c>
      <c r="O35" s="8">
        <f>P35/4</f>
        <v>1352.7359999999999</v>
      </c>
      <c r="P35" s="8">
        <f>K35*J35*12</f>
        <v>5410.9439999999995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939.4</v>
      </c>
      <c r="L37" s="8">
        <f>P37/4</f>
        <v>5354.58</v>
      </c>
      <c r="M37" s="8">
        <f>P37/4</f>
        <v>5354.58</v>
      </c>
      <c r="N37" s="8">
        <f>P37/4</f>
        <v>5354.58</v>
      </c>
      <c r="O37" s="8">
        <f>P37/4</f>
        <v>5354.58</v>
      </c>
      <c r="P37" s="8">
        <f>K37*J37*12</f>
        <v>21418.32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1352.75</v>
      </c>
      <c r="M39" s="8">
        <f>P39/4</f>
        <v>1352.75</v>
      </c>
      <c r="N39" s="8">
        <f>P39/4</f>
        <v>1352.75</v>
      </c>
      <c r="O39" s="8">
        <f>P39/4</f>
        <v>1352.75</v>
      </c>
      <c r="P39" s="8">
        <v>5411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17</v>
      </c>
      <c r="L40" s="8">
        <f>P40/4</f>
        <v>200.94</v>
      </c>
      <c r="M40" s="8">
        <f>L40</f>
        <v>200.94</v>
      </c>
      <c r="N40" s="8">
        <f>M40</f>
        <v>200.94</v>
      </c>
      <c r="O40" s="8">
        <f>N40</f>
        <v>200.94</v>
      </c>
      <c r="P40" s="8">
        <f>J40*K40*12</f>
        <v>803.76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21825.946</v>
      </c>
      <c r="M41" s="14">
        <f>SUM(M24:M40)</f>
        <v>21921.446</v>
      </c>
      <c r="N41" s="14">
        <f>SUM(N24:N40)</f>
        <v>21825.946</v>
      </c>
      <c r="O41" s="14">
        <f>SUM(O24:O40)</f>
        <v>21921.446</v>
      </c>
      <c r="P41" s="14">
        <f>SUM(P24:P40)</f>
        <v>87494.784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11931.131519999999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99425.91552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25:H25"/>
    <mergeCell ref="A26:H26"/>
    <mergeCell ref="A27:H27"/>
    <mergeCell ref="A32:H32"/>
    <mergeCell ref="L21:O21"/>
    <mergeCell ref="P21:P22"/>
    <mergeCell ref="A23:H23"/>
    <mergeCell ref="A24:H24"/>
    <mergeCell ref="A21:H22"/>
    <mergeCell ref="I21:I22"/>
    <mergeCell ref="J21:J22"/>
    <mergeCell ref="K21:K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20:I20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29">
      <selection activeCell="P35" sqref="P35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5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66560.76</v>
      </c>
    </row>
    <row r="12" spans="1:9" ht="18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K28*I17*12</f>
        <v>23896.404</v>
      </c>
    </row>
    <row r="13" spans="1:9" ht="11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(I11+I12)*12%</f>
        <v>10854.859679999998</v>
      </c>
    </row>
    <row r="14" spans="1:9" ht="13.5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10854.859679999998</v>
      </c>
    </row>
    <row r="15" spans="1:9" ht="15.75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(I11+I12)-I14</f>
        <v>79602.30432</v>
      </c>
    </row>
    <row r="16" spans="1:9" ht="21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6.1</v>
      </c>
    </row>
    <row r="17" spans="1:9" ht="21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21.75" customHeight="1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375</v>
      </c>
      <c r="M22" s="8">
        <f aca="true" t="shared" si="1" ref="M22:M28">P22/4</f>
        <v>375</v>
      </c>
      <c r="N22" s="8">
        <f aca="true" t="shared" si="2" ref="N22:N28">P22/4</f>
        <v>375</v>
      </c>
      <c r="O22" s="8">
        <f aca="true" t="shared" si="3" ref="O22:O28">P22/4</f>
        <v>375</v>
      </c>
      <c r="P22" s="8">
        <v>1500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909.3</v>
      </c>
      <c r="L23" s="8">
        <f t="shared" si="0"/>
        <v>1636.7399999999998</v>
      </c>
      <c r="M23" s="8">
        <f t="shared" si="1"/>
        <v>1636.7399999999998</v>
      </c>
      <c r="N23" s="8">
        <f t="shared" si="2"/>
        <v>1636.7399999999998</v>
      </c>
      <c r="O23" s="8">
        <f t="shared" si="3"/>
        <v>1636.7399999999998</v>
      </c>
      <c r="P23" s="8">
        <f>J23*K23*12</f>
        <v>6546.959999999999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909.3</v>
      </c>
      <c r="L24" s="8">
        <f t="shared" si="0"/>
        <v>3082.526999999999</v>
      </c>
      <c r="M24" s="8">
        <f t="shared" si="1"/>
        <v>3082.526999999999</v>
      </c>
      <c r="N24" s="8">
        <f t="shared" si="2"/>
        <v>3082.526999999999</v>
      </c>
      <c r="O24" s="8">
        <f t="shared" si="3"/>
        <v>3082.526999999999</v>
      </c>
      <c r="P24" s="8">
        <f>K24*J24*12</f>
        <v>12330.107999999997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909.3</v>
      </c>
      <c r="L25" s="8">
        <f t="shared" si="0"/>
        <v>1282.1129999999998</v>
      </c>
      <c r="M25" s="8">
        <f t="shared" si="1"/>
        <v>1282.1129999999998</v>
      </c>
      <c r="N25" s="8">
        <f t="shared" si="2"/>
        <v>1282.1129999999998</v>
      </c>
      <c r="O25" s="8">
        <f t="shared" si="3"/>
        <v>1282.1129999999998</v>
      </c>
      <c r="P25" s="8">
        <f>K25*J25*12</f>
        <v>5128.451999999999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750</v>
      </c>
      <c r="M26" s="8">
        <f t="shared" si="1"/>
        <v>750</v>
      </c>
      <c r="N26" s="8">
        <f t="shared" si="2"/>
        <v>750</v>
      </c>
      <c r="O26" s="8">
        <f t="shared" si="3"/>
        <v>750</v>
      </c>
      <c r="P26" s="8">
        <v>3000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909.3</v>
      </c>
      <c r="L27" s="8">
        <f t="shared" si="0"/>
        <v>3273.4799999999996</v>
      </c>
      <c r="M27" s="8">
        <f t="shared" si="1"/>
        <v>3273.4799999999996</v>
      </c>
      <c r="N27" s="8">
        <f t="shared" si="2"/>
        <v>3273.4799999999996</v>
      </c>
      <c r="O27" s="8">
        <f t="shared" si="3"/>
        <v>3273.4799999999996</v>
      </c>
      <c r="P27" s="8">
        <f>J27*K27*12</f>
        <v>13093.919999999998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909.3</v>
      </c>
      <c r="L28" s="8">
        <f t="shared" si="0"/>
        <v>2182.32</v>
      </c>
      <c r="M28" s="8">
        <f t="shared" si="1"/>
        <v>2182.32</v>
      </c>
      <c r="N28" s="8">
        <f t="shared" si="2"/>
        <v>2182.32</v>
      </c>
      <c r="O28" s="8">
        <f t="shared" si="3"/>
        <v>2182.32</v>
      </c>
      <c r="P28" s="8">
        <f>K28*J28*12</f>
        <v>8729.28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582.5</v>
      </c>
      <c r="M30" s="8">
        <f>P30/4</f>
        <v>582.5</v>
      </c>
      <c r="N30" s="8">
        <f>P30/4</f>
        <v>582.5</v>
      </c>
      <c r="O30" s="8">
        <f>P30/4</f>
        <v>582.5</v>
      </c>
      <c r="P30" s="8">
        <v>2330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>
        <v>1</v>
      </c>
      <c r="K31" s="6">
        <v>216.5</v>
      </c>
      <c r="L31" s="8"/>
      <c r="M31" s="8">
        <f>P31/2</f>
        <v>108.25</v>
      </c>
      <c r="N31" s="8"/>
      <c r="O31" s="8">
        <f>P31/2</f>
        <v>108.25</v>
      </c>
      <c r="P31" s="8">
        <f>K31*J31</f>
        <v>216.5</v>
      </c>
      <c r="R31" s="12"/>
    </row>
    <row r="32" spans="1:18" ht="15">
      <c r="A32" s="51" t="s">
        <v>141</v>
      </c>
      <c r="B32" s="52"/>
      <c r="C32" s="52"/>
      <c r="D32" s="52"/>
      <c r="E32" s="52"/>
      <c r="F32" s="52"/>
      <c r="G32" s="52"/>
      <c r="H32" s="53"/>
      <c r="I32" s="4"/>
      <c r="J32" s="6"/>
      <c r="K32" s="6"/>
      <c r="L32" s="8"/>
      <c r="M32" s="8"/>
      <c r="N32" s="8"/>
      <c r="O32" s="8"/>
      <c r="P32" s="8"/>
      <c r="R32" s="12"/>
    </row>
    <row r="33" spans="1:18" ht="22.5">
      <c r="A33" s="54" t="s">
        <v>142</v>
      </c>
      <c r="B33" s="55"/>
      <c r="C33" s="55"/>
      <c r="D33" s="55"/>
      <c r="E33" s="55"/>
      <c r="F33" s="55"/>
      <c r="G33" s="55"/>
      <c r="H33" s="56"/>
      <c r="I33" s="4" t="s">
        <v>23</v>
      </c>
      <c r="J33" s="6">
        <v>1.9</v>
      </c>
      <c r="K33" s="6">
        <v>909.3</v>
      </c>
      <c r="L33" s="8">
        <f>P33/4</f>
        <v>5183.009999999999</v>
      </c>
      <c r="M33" s="8">
        <f>P33/4</f>
        <v>5183.009999999999</v>
      </c>
      <c r="N33" s="8">
        <f>P33/4</f>
        <v>5183.009999999999</v>
      </c>
      <c r="O33" s="8">
        <f>P33/4</f>
        <v>5183.009999999999</v>
      </c>
      <c r="P33" s="8">
        <f>K33*J33*12</f>
        <v>20732.039999999997</v>
      </c>
      <c r="R33" s="12"/>
    </row>
    <row r="34" spans="1:16" ht="15">
      <c r="A34" s="51" t="s">
        <v>143</v>
      </c>
      <c r="B34" s="52"/>
      <c r="C34" s="52"/>
      <c r="D34" s="52"/>
      <c r="E34" s="52"/>
      <c r="F34" s="52"/>
      <c r="G34" s="52"/>
      <c r="H34" s="53"/>
      <c r="I34" s="5"/>
      <c r="J34" s="6"/>
      <c r="K34" s="2"/>
      <c r="L34" s="26"/>
      <c r="M34" s="26"/>
      <c r="N34" s="26"/>
      <c r="O34" s="26"/>
      <c r="P34" s="8"/>
    </row>
    <row r="35" spans="1:16" ht="21" customHeight="1">
      <c r="A35" s="73" t="s">
        <v>144</v>
      </c>
      <c r="B35" s="74"/>
      <c r="C35" s="74"/>
      <c r="D35" s="74"/>
      <c r="E35" s="74"/>
      <c r="F35" s="74"/>
      <c r="G35" s="74"/>
      <c r="H35" s="75"/>
      <c r="I35" s="2"/>
      <c r="J35" s="6"/>
      <c r="K35" s="2"/>
      <c r="L35" s="8">
        <f>P35/4</f>
        <v>1309.5</v>
      </c>
      <c r="M35" s="8">
        <f>P35/4</f>
        <v>1309.5</v>
      </c>
      <c r="N35" s="8">
        <f>P35/4</f>
        <v>1309.5</v>
      </c>
      <c r="O35" s="8">
        <f>P35/4</f>
        <v>1309.5</v>
      </c>
      <c r="P35" s="8">
        <v>5238</v>
      </c>
    </row>
    <row r="36" spans="1:16" ht="15" customHeight="1">
      <c r="A36" s="73" t="s">
        <v>145</v>
      </c>
      <c r="B36" s="74"/>
      <c r="C36" s="74"/>
      <c r="D36" s="74"/>
      <c r="E36" s="74"/>
      <c r="F36" s="74"/>
      <c r="G36" s="74"/>
      <c r="H36" s="75"/>
      <c r="I36" s="6" t="s">
        <v>27</v>
      </c>
      <c r="J36" s="6">
        <v>3.94</v>
      </c>
      <c r="K36" s="6">
        <v>16</v>
      </c>
      <c r="L36" s="8">
        <f>P36/4</f>
        <v>189.12</v>
      </c>
      <c r="M36" s="8">
        <f>L36</f>
        <v>189.12</v>
      </c>
      <c r="N36" s="8">
        <f>M36</f>
        <v>189.12</v>
      </c>
      <c r="O36" s="8">
        <f>N36</f>
        <v>189.12</v>
      </c>
      <c r="P36" s="8">
        <f>J36*K36*12</f>
        <v>756.48</v>
      </c>
    </row>
    <row r="37" spans="1:17" ht="15">
      <c r="A37" s="51" t="s">
        <v>28</v>
      </c>
      <c r="B37" s="52"/>
      <c r="C37" s="52"/>
      <c r="D37" s="52"/>
      <c r="E37" s="52"/>
      <c r="F37" s="52"/>
      <c r="G37" s="52"/>
      <c r="H37" s="53"/>
      <c r="I37" s="2"/>
      <c r="J37" s="6"/>
      <c r="K37" s="2"/>
      <c r="L37" s="14">
        <f>SUM(L22:L36)</f>
        <v>19846.309999999998</v>
      </c>
      <c r="M37" s="14">
        <f>SUM(M22:M36)</f>
        <v>19954.559999999998</v>
      </c>
      <c r="N37" s="14">
        <f>SUM(N22:N36)</f>
        <v>19846.309999999998</v>
      </c>
      <c r="O37" s="14">
        <f>SUM(O22:O36)</f>
        <v>19954.559999999998</v>
      </c>
      <c r="P37" s="14">
        <f>SUM(P22:P36)</f>
        <v>79601.73999999999</v>
      </c>
      <c r="Q37" s="15"/>
    </row>
    <row r="38" spans="1:16" ht="15" customHeight="1">
      <c r="A38" s="73" t="s">
        <v>125</v>
      </c>
      <c r="B38" s="74"/>
      <c r="C38" s="74"/>
      <c r="D38" s="74"/>
      <c r="E38" s="74"/>
      <c r="F38" s="74"/>
      <c r="G38" s="74"/>
      <c r="H38" s="75"/>
      <c r="I38" s="2"/>
      <c r="J38" s="6"/>
      <c r="K38" s="2"/>
      <c r="L38" s="13"/>
      <c r="M38" s="13"/>
      <c r="N38" s="13"/>
      <c r="O38" s="13"/>
      <c r="P38" s="8">
        <f>I14</f>
        <v>10854.859679999998</v>
      </c>
    </row>
    <row r="39" spans="1:16" ht="15" customHeight="1">
      <c r="A39" s="79" t="s">
        <v>29</v>
      </c>
      <c r="B39" s="80"/>
      <c r="C39" s="80"/>
      <c r="D39" s="80"/>
      <c r="E39" s="80"/>
      <c r="F39" s="80"/>
      <c r="G39" s="80"/>
      <c r="H39" s="81"/>
      <c r="I39" s="2"/>
      <c r="J39" s="6"/>
      <c r="K39" s="2"/>
      <c r="L39" s="13"/>
      <c r="M39" s="13"/>
      <c r="N39" s="13"/>
      <c r="O39" s="13"/>
      <c r="P39" s="14">
        <f>P37+P38</f>
        <v>90456.59967999998</v>
      </c>
    </row>
    <row r="40" spans="1:19" ht="15">
      <c r="A40" s="54" t="s">
        <v>30</v>
      </c>
      <c r="B40" s="55"/>
      <c r="C40" s="55"/>
      <c r="D40" s="55"/>
      <c r="E40" s="55"/>
      <c r="F40" s="55"/>
      <c r="G40" s="55"/>
      <c r="H40" s="56"/>
      <c r="I40" s="2"/>
      <c r="J40" s="6"/>
      <c r="K40" s="2"/>
      <c r="L40" s="2"/>
      <c r="M40" s="2"/>
      <c r="N40" s="2"/>
      <c r="O40" s="2"/>
      <c r="P40" s="6">
        <v>0</v>
      </c>
      <c r="Q40" s="15"/>
      <c r="S40" s="15"/>
    </row>
    <row r="43" ht="15">
      <c r="P43" s="15"/>
    </row>
  </sheetData>
  <mergeCells count="42">
    <mergeCell ref="A40:H40"/>
    <mergeCell ref="A35:H35"/>
    <mergeCell ref="A36:H36"/>
    <mergeCell ref="A37:H37"/>
    <mergeCell ref="A38:H38"/>
    <mergeCell ref="A30:H30"/>
    <mergeCell ref="A31:H31"/>
    <mergeCell ref="A34:H34"/>
    <mergeCell ref="A39:H39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K19:K20"/>
    <mergeCell ref="L19:O19"/>
    <mergeCell ref="P19:P20"/>
    <mergeCell ref="A21:H21"/>
    <mergeCell ref="A18:I18"/>
    <mergeCell ref="A19:H20"/>
    <mergeCell ref="I19:I20"/>
    <mergeCell ref="J19:J20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7:H17"/>
    <mergeCell ref="A12:H12"/>
    <mergeCell ref="A13:H13"/>
    <mergeCell ref="A14:H14"/>
    <mergeCell ref="A15:H15"/>
    <mergeCell ref="A16:H1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5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79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185832.83999999997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16146.132</v>
      </c>
    </row>
    <row r="13" spans="1:9" ht="20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66717.036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32243.520959999994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32243.520959999994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236452.48703999998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1250</v>
      </c>
      <c r="M24" s="8">
        <f aca="true" t="shared" si="1" ref="M24:M30">P24/4</f>
        <v>1250</v>
      </c>
      <c r="N24" s="8">
        <f aca="true" t="shared" si="2" ref="N24:N30">P24/4</f>
        <v>1250</v>
      </c>
      <c r="O24" s="8">
        <f aca="true" t="shared" si="3" ref="O24:O30">P24/4</f>
        <v>1250</v>
      </c>
      <c r="P24" s="8">
        <v>5000</v>
      </c>
    </row>
    <row r="25" spans="1:18" ht="24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2538.7</v>
      </c>
      <c r="L25" s="8">
        <f t="shared" si="0"/>
        <v>4569.66</v>
      </c>
      <c r="M25" s="8">
        <f t="shared" si="1"/>
        <v>4569.66</v>
      </c>
      <c r="N25" s="8">
        <f t="shared" si="2"/>
        <v>4569.66</v>
      </c>
      <c r="O25" s="8">
        <f t="shared" si="3"/>
        <v>4569.66</v>
      </c>
      <c r="P25" s="8">
        <f>J25*K25*12</f>
        <v>18278.64</v>
      </c>
      <c r="R25" s="12"/>
    </row>
    <row r="26" spans="1:16" ht="25.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2538.7</v>
      </c>
      <c r="L26" s="8">
        <f t="shared" si="0"/>
        <v>8606.192999999997</v>
      </c>
      <c r="M26" s="8">
        <f t="shared" si="1"/>
        <v>8606.192999999997</v>
      </c>
      <c r="N26" s="8">
        <f t="shared" si="2"/>
        <v>8606.192999999997</v>
      </c>
      <c r="O26" s="8">
        <f t="shared" si="3"/>
        <v>8606.192999999997</v>
      </c>
      <c r="P26" s="8">
        <f>K26*J26*12</f>
        <v>34424.77199999999</v>
      </c>
    </row>
    <row r="27" spans="1:16" ht="24.7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2538.7</v>
      </c>
      <c r="L27" s="8">
        <f t="shared" si="0"/>
        <v>3579.5669999999996</v>
      </c>
      <c r="M27" s="8">
        <f t="shared" si="1"/>
        <v>3579.5669999999996</v>
      </c>
      <c r="N27" s="8">
        <f t="shared" si="2"/>
        <v>3579.5669999999996</v>
      </c>
      <c r="O27" s="8">
        <f t="shared" si="3"/>
        <v>3579.5669999999996</v>
      </c>
      <c r="P27" s="8">
        <f>K27*J27*12</f>
        <v>14318.267999999998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2000</v>
      </c>
      <c r="M28" s="8">
        <f t="shared" si="1"/>
        <v>2000</v>
      </c>
      <c r="N28" s="8">
        <f t="shared" si="2"/>
        <v>2000</v>
      </c>
      <c r="O28" s="8">
        <f t="shared" si="3"/>
        <v>2000</v>
      </c>
      <c r="P28" s="8">
        <v>8000</v>
      </c>
    </row>
    <row r="29" spans="1:16" ht="26.2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2538.7</v>
      </c>
      <c r="L29" s="8">
        <f t="shared" si="0"/>
        <v>9139.32</v>
      </c>
      <c r="M29" s="8">
        <f t="shared" si="1"/>
        <v>9139.32</v>
      </c>
      <c r="N29" s="8">
        <f t="shared" si="2"/>
        <v>9139.32</v>
      </c>
      <c r="O29" s="8">
        <f t="shared" si="3"/>
        <v>9139.32</v>
      </c>
      <c r="P29" s="8">
        <f>J29*K29*12</f>
        <v>36557.28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2538.7</v>
      </c>
      <c r="L30" s="8">
        <f t="shared" si="0"/>
        <v>6092.88</v>
      </c>
      <c r="M30" s="8">
        <f t="shared" si="1"/>
        <v>6092.88</v>
      </c>
      <c r="N30" s="8">
        <f t="shared" si="2"/>
        <v>6092.88</v>
      </c>
      <c r="O30" s="8">
        <f t="shared" si="3"/>
        <v>6092.88</v>
      </c>
      <c r="P30" s="8">
        <f>K30*J30*12</f>
        <v>24371.52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1576.5</v>
      </c>
      <c r="M32" s="8">
        <f>P32/4</f>
        <v>1576.5</v>
      </c>
      <c r="N32" s="8">
        <f>P32/4</f>
        <v>1576.5</v>
      </c>
      <c r="O32" s="8">
        <f>P32/4</f>
        <v>1576.5</v>
      </c>
      <c r="P32" s="8">
        <v>6306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318.3</v>
      </c>
      <c r="L33" s="8"/>
      <c r="M33" s="8">
        <f>P33/2</f>
        <v>159.15</v>
      </c>
      <c r="N33" s="8"/>
      <c r="O33" s="8">
        <f>P33/2</f>
        <v>159.15</v>
      </c>
      <c r="P33" s="8">
        <f>K33*J33</f>
        <v>318.3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2538.7</v>
      </c>
      <c r="L35" s="8">
        <f>P35/4</f>
        <v>3655.727999999999</v>
      </c>
      <c r="M35" s="8">
        <f>P35/4</f>
        <v>3655.727999999999</v>
      </c>
      <c r="N35" s="8">
        <f>P35/4</f>
        <v>3655.727999999999</v>
      </c>
      <c r="O35" s="8">
        <f>P35/4</f>
        <v>3655.727999999999</v>
      </c>
      <c r="P35" s="8">
        <f>K35*J35*12</f>
        <v>14622.911999999997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2538.7</v>
      </c>
      <c r="L37" s="8">
        <f>P37/4</f>
        <v>14470.59</v>
      </c>
      <c r="M37" s="8">
        <f>P37/4</f>
        <v>14470.59</v>
      </c>
      <c r="N37" s="8">
        <f>P37/4</f>
        <v>14470.59</v>
      </c>
      <c r="O37" s="8">
        <f>P37/4</f>
        <v>14470.59</v>
      </c>
      <c r="P37" s="8">
        <f>K37*J37*12</f>
        <v>57882.36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3655.75</v>
      </c>
      <c r="M39" s="8">
        <f>P39/4</f>
        <v>3655.75</v>
      </c>
      <c r="N39" s="8">
        <f>P39/4</f>
        <v>3655.75</v>
      </c>
      <c r="O39" s="8">
        <f>P39/4</f>
        <v>3655.75</v>
      </c>
      <c r="P39" s="8">
        <v>14623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37</v>
      </c>
      <c r="L40" s="8">
        <f>P40/4</f>
        <v>437.34000000000003</v>
      </c>
      <c r="M40" s="8">
        <f>L40</f>
        <v>437.34000000000003</v>
      </c>
      <c r="N40" s="8">
        <f>M40</f>
        <v>437.34000000000003</v>
      </c>
      <c r="O40" s="8">
        <f>N40</f>
        <v>437.34000000000003</v>
      </c>
      <c r="P40" s="8">
        <f>J40*K40*12</f>
        <v>1749.3600000000001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59033.52799999999</v>
      </c>
      <c r="M41" s="14">
        <f>SUM(M24:M40)</f>
        <v>59192.677999999985</v>
      </c>
      <c r="N41" s="14">
        <f>SUM(N24:N40)</f>
        <v>59033.52799999999</v>
      </c>
      <c r="O41" s="14">
        <f>SUM(O24:O40)</f>
        <v>59192.677999999985</v>
      </c>
      <c r="P41" s="14">
        <f>SUM(P24:P40)</f>
        <v>236452.41199999995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4"/>
      <c r="M42" s="14"/>
      <c r="N42" s="14"/>
      <c r="O42" s="14"/>
      <c r="P42" s="8">
        <f>I15</f>
        <v>32243.520959999994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4"/>
      <c r="M43" s="14"/>
      <c r="N43" s="14"/>
      <c r="O43" s="14"/>
      <c r="P43" s="14">
        <f>P41+P42</f>
        <v>268695.93295999995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4:H44"/>
    <mergeCell ref="A39:H39"/>
    <mergeCell ref="A40:H40"/>
    <mergeCell ref="A41:H41"/>
    <mergeCell ref="A42:H42"/>
    <mergeCell ref="A32:H32"/>
    <mergeCell ref="A33:H33"/>
    <mergeCell ref="A38:H38"/>
    <mergeCell ref="A43:H43"/>
    <mergeCell ref="A34:H34"/>
    <mergeCell ref="A35:H35"/>
    <mergeCell ref="A36:H36"/>
    <mergeCell ref="A37:H37"/>
    <mergeCell ref="A28:H28"/>
    <mergeCell ref="A29:H29"/>
    <mergeCell ref="A30:H30"/>
    <mergeCell ref="A31:H31"/>
    <mergeCell ref="A24:H24"/>
    <mergeCell ref="A25:H25"/>
    <mergeCell ref="A26:H26"/>
    <mergeCell ref="A27:H27"/>
    <mergeCell ref="K21:K22"/>
    <mergeCell ref="L21:O21"/>
    <mergeCell ref="P21:P22"/>
    <mergeCell ref="A23:H23"/>
    <mergeCell ref="A20:I20"/>
    <mergeCell ref="A21:H22"/>
    <mergeCell ref="I21:I22"/>
    <mergeCell ref="J21:J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(K29*I17*12)+(188.7*2.53*12)</f>
        <v>87600.93599999999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8313.601200000001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K37*I19*12</f>
        <v>29393.391600000003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15036.951455999999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15036.951455999999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110270.977344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500</v>
      </c>
      <c r="M24" s="8">
        <f aca="true" t="shared" si="1" ref="M24:M30">P24/4</f>
        <v>500</v>
      </c>
      <c r="N24" s="8">
        <f aca="true" t="shared" si="2" ref="N24:N30">P24/4</f>
        <v>500</v>
      </c>
      <c r="O24" s="8">
        <f aca="true" t="shared" si="3" ref="O24:O30">P24/4</f>
        <v>500</v>
      </c>
      <c r="P24" s="8">
        <v>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1118.47+59.4+66.5+62.8</f>
        <v>1307.17</v>
      </c>
      <c r="L25" s="8">
        <f t="shared" si="0"/>
        <v>2352.906</v>
      </c>
      <c r="M25" s="8">
        <f t="shared" si="1"/>
        <v>2352.906</v>
      </c>
      <c r="N25" s="8">
        <f t="shared" si="2"/>
        <v>2352.906</v>
      </c>
      <c r="O25" s="8">
        <f t="shared" si="3"/>
        <v>2352.906</v>
      </c>
      <c r="P25" s="8">
        <f>J25*K25*12</f>
        <v>9411.624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1118.47+59.4+66.5+62.8</f>
        <v>1307.17</v>
      </c>
      <c r="L26" s="8">
        <f t="shared" si="0"/>
        <v>4431.306299999999</v>
      </c>
      <c r="M26" s="8">
        <f t="shared" si="1"/>
        <v>4431.306299999999</v>
      </c>
      <c r="N26" s="8">
        <f t="shared" si="2"/>
        <v>4431.306299999999</v>
      </c>
      <c r="O26" s="8">
        <f t="shared" si="3"/>
        <v>4431.306299999999</v>
      </c>
      <c r="P26" s="8">
        <f>K26*J26*12</f>
        <v>17725.225199999997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1118.47+59.4+66.5+62.8</f>
        <v>1307.17</v>
      </c>
      <c r="L27" s="8">
        <f t="shared" si="0"/>
        <v>1843.1097</v>
      </c>
      <c r="M27" s="8">
        <f t="shared" si="1"/>
        <v>1843.1097</v>
      </c>
      <c r="N27" s="8">
        <f t="shared" si="2"/>
        <v>1843.1097</v>
      </c>
      <c r="O27" s="8">
        <f t="shared" si="3"/>
        <v>1843.1097</v>
      </c>
      <c r="P27" s="8">
        <f>K27*J27*12</f>
        <v>7372.4388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750</v>
      </c>
      <c r="M28" s="8">
        <f t="shared" si="1"/>
        <v>750</v>
      </c>
      <c r="N28" s="8">
        <f t="shared" si="2"/>
        <v>750</v>
      </c>
      <c r="O28" s="8">
        <f t="shared" si="3"/>
        <v>750</v>
      </c>
      <c r="P28" s="8">
        <v>3000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1118.47</v>
      </c>
      <c r="L29" s="8">
        <f t="shared" si="0"/>
        <v>4026.492</v>
      </c>
      <c r="M29" s="8">
        <f t="shared" si="1"/>
        <v>4026.492</v>
      </c>
      <c r="N29" s="8">
        <f t="shared" si="2"/>
        <v>4026.492</v>
      </c>
      <c r="O29" s="8">
        <f t="shared" si="3"/>
        <v>4026.492</v>
      </c>
      <c r="P29" s="8">
        <f>J29*K29*12</f>
        <v>16105.968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1118.47</v>
      </c>
      <c r="L30" s="8">
        <f t="shared" si="0"/>
        <v>2684.3280000000004</v>
      </c>
      <c r="M30" s="8">
        <f t="shared" si="1"/>
        <v>2684.3280000000004</v>
      </c>
      <c r="N30" s="8">
        <f t="shared" si="2"/>
        <v>2684.3280000000004</v>
      </c>
      <c r="O30" s="8">
        <f t="shared" si="3"/>
        <v>2684.3280000000004</v>
      </c>
      <c r="P30" s="8">
        <f>K30*J30*12</f>
        <v>10737.312000000002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706.5</v>
      </c>
      <c r="M32" s="8">
        <f>P32/4</f>
        <v>706.5</v>
      </c>
      <c r="N32" s="8">
        <f>P32/4</f>
        <v>706.5</v>
      </c>
      <c r="O32" s="8">
        <f>P32/4</f>
        <v>706.5</v>
      </c>
      <c r="P32" s="8">
        <v>2826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/>
      <c r="K33" s="6"/>
      <c r="L33" s="8"/>
      <c r="M33" s="8"/>
      <c r="N33" s="8"/>
      <c r="O33" s="8"/>
      <c r="P33" s="8"/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K25</f>
        <v>1307.17</v>
      </c>
      <c r="L35" s="8">
        <f>P35/4</f>
        <v>1882.3247999999999</v>
      </c>
      <c r="M35" s="8">
        <f>P35/4</f>
        <v>1882.3247999999999</v>
      </c>
      <c r="N35" s="8">
        <f>P35/4</f>
        <v>1882.3247999999999</v>
      </c>
      <c r="O35" s="8">
        <f>P35/4</f>
        <v>1882.3247999999999</v>
      </c>
      <c r="P35" s="8">
        <f>K35*J35*12</f>
        <v>7529.2991999999995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f>K30</f>
        <v>1118.47</v>
      </c>
      <c r="L37" s="8">
        <f>P37/4</f>
        <v>6375.2789999999995</v>
      </c>
      <c r="M37" s="8">
        <f>P37/4</f>
        <v>6375.2789999999995</v>
      </c>
      <c r="N37" s="8">
        <f>P37/4</f>
        <v>6375.2789999999995</v>
      </c>
      <c r="O37" s="8">
        <f>P37/4</f>
        <v>6375.2789999999995</v>
      </c>
      <c r="P37" s="8">
        <f>K37*J37*12</f>
        <v>25501.115999999998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1696.25</v>
      </c>
      <c r="M39" s="8">
        <f>P39/4</f>
        <v>1696.25</v>
      </c>
      <c r="N39" s="8">
        <f>P39/4</f>
        <v>1696.25</v>
      </c>
      <c r="O39" s="8">
        <f>P39/4</f>
        <v>1696.25</v>
      </c>
      <c r="P39" s="8">
        <v>6785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27</v>
      </c>
      <c r="L40" s="8">
        <f>P40/4</f>
        <v>319.14</v>
      </c>
      <c r="M40" s="8">
        <f>L40</f>
        <v>319.14</v>
      </c>
      <c r="N40" s="8">
        <f>M40</f>
        <v>319.14</v>
      </c>
      <c r="O40" s="8">
        <f>N40</f>
        <v>319.14</v>
      </c>
      <c r="P40" s="8">
        <f>J40*K40*12</f>
        <v>1276.56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27567.635799999996</v>
      </c>
      <c r="M41" s="14">
        <f>SUM(M24:M40)</f>
        <v>27567.635799999996</v>
      </c>
      <c r="N41" s="14">
        <f>SUM(N24:N40)</f>
        <v>27567.635799999996</v>
      </c>
      <c r="O41" s="14">
        <f>SUM(O24:O40)</f>
        <v>27567.635799999996</v>
      </c>
      <c r="P41" s="14">
        <f>SUM(P24:P40)</f>
        <v>110270.54319999999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4"/>
      <c r="M42" s="14"/>
      <c r="N42" s="14"/>
      <c r="O42" s="14"/>
      <c r="P42" s="8">
        <f>I15</f>
        <v>15036.951455999999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4"/>
      <c r="M43" s="14"/>
      <c r="N43" s="14"/>
      <c r="O43" s="14"/>
      <c r="P43" s="14">
        <f>P41+P42</f>
        <v>125307.49465599998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6"/>
      <c r="M44" s="26"/>
      <c r="N44" s="26"/>
      <c r="O44" s="26"/>
      <c r="P44" s="8">
        <v>0</v>
      </c>
      <c r="Q44" s="15"/>
      <c r="S44" s="15"/>
    </row>
    <row r="47" ht="15">
      <c r="P47" s="15"/>
    </row>
    <row r="65" ht="15">
      <c r="L65" s="24"/>
    </row>
    <row r="66" ht="15">
      <c r="L66" s="24"/>
    </row>
    <row r="67" ht="15">
      <c r="L67" s="24"/>
    </row>
  </sheetData>
  <mergeCells count="46">
    <mergeCell ref="A44:H44"/>
    <mergeCell ref="A39:H39"/>
    <mergeCell ref="A40:H40"/>
    <mergeCell ref="A41:H41"/>
    <mergeCell ref="A42:H42"/>
    <mergeCell ref="A32:H32"/>
    <mergeCell ref="A33:H33"/>
    <mergeCell ref="A38:H38"/>
    <mergeCell ref="A43:H43"/>
    <mergeCell ref="A34:H34"/>
    <mergeCell ref="A35:H35"/>
    <mergeCell ref="A36:H36"/>
    <mergeCell ref="A37:H37"/>
    <mergeCell ref="A28:H28"/>
    <mergeCell ref="A29:H29"/>
    <mergeCell ref="A30:H30"/>
    <mergeCell ref="A31:H31"/>
    <mergeCell ref="A24:H24"/>
    <mergeCell ref="A25:H25"/>
    <mergeCell ref="A26:H26"/>
    <mergeCell ref="A27:H27"/>
    <mergeCell ref="K21:K22"/>
    <mergeCell ref="L21:O21"/>
    <mergeCell ref="P21:P22"/>
    <mergeCell ref="A23:H23"/>
    <mergeCell ref="A20:I20"/>
    <mergeCell ref="A21:H22"/>
    <mergeCell ref="I21:I22"/>
    <mergeCell ref="J21:J22"/>
    <mergeCell ref="A11:H11"/>
    <mergeCell ref="A6:P6"/>
    <mergeCell ref="A7:P7"/>
    <mergeCell ref="A9:H9"/>
    <mergeCell ref="A10:H10"/>
    <mergeCell ref="A1:B1"/>
    <mergeCell ref="A3:B3"/>
    <mergeCell ref="L4:P4"/>
    <mergeCell ref="K3:P3"/>
    <mergeCell ref="A18:H18"/>
    <mergeCell ref="A19:H19"/>
    <mergeCell ref="A12:H12"/>
    <mergeCell ref="A13:H13"/>
    <mergeCell ref="A14:H14"/>
    <mergeCell ref="A15:H15"/>
    <mergeCell ref="A16:H16"/>
    <mergeCell ref="A17:H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1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6.2968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K25*I17*12</f>
        <v>72724.2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K26*I18*12</f>
        <v>6318.660000000001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26109.18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12618.2448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12618.2448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92533.79520000001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250</v>
      </c>
      <c r="M24" s="8">
        <f aca="true" t="shared" si="1" ref="M24:M30">P24/4</f>
        <v>250</v>
      </c>
      <c r="N24" s="8">
        <f aca="true" t="shared" si="2" ref="N24:N30">P24/4</f>
        <v>250</v>
      </c>
      <c r="O24" s="8">
        <f aca="true" t="shared" si="3" ref="O24:O30">P24/4</f>
        <v>250</v>
      </c>
      <c r="P24" s="8">
        <v>1000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993.5</v>
      </c>
      <c r="L25" s="8">
        <f t="shared" si="0"/>
        <v>1788.3000000000002</v>
      </c>
      <c r="M25" s="8">
        <f t="shared" si="1"/>
        <v>1788.3000000000002</v>
      </c>
      <c r="N25" s="8">
        <f t="shared" si="2"/>
        <v>1788.3000000000002</v>
      </c>
      <c r="O25" s="8">
        <f t="shared" si="3"/>
        <v>1788.3000000000002</v>
      </c>
      <c r="P25" s="8">
        <f>J25*K25*12</f>
        <v>7153.200000000001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993.5</v>
      </c>
      <c r="L26" s="8">
        <f t="shared" si="0"/>
        <v>3367.965</v>
      </c>
      <c r="M26" s="8">
        <f t="shared" si="1"/>
        <v>3367.965</v>
      </c>
      <c r="N26" s="8">
        <f t="shared" si="2"/>
        <v>3367.965</v>
      </c>
      <c r="O26" s="8">
        <f t="shared" si="3"/>
        <v>3367.965</v>
      </c>
      <c r="P26" s="8">
        <f>K26*J26*12</f>
        <v>13471.86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993.5</v>
      </c>
      <c r="L27" s="8">
        <f t="shared" si="0"/>
        <v>1400.835</v>
      </c>
      <c r="M27" s="8">
        <f t="shared" si="1"/>
        <v>1400.835</v>
      </c>
      <c r="N27" s="8">
        <f t="shared" si="2"/>
        <v>1400.835</v>
      </c>
      <c r="O27" s="8">
        <f t="shared" si="3"/>
        <v>1400.835</v>
      </c>
      <c r="P27" s="8">
        <f>K27*J27*12</f>
        <v>5603.34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500</v>
      </c>
      <c r="M28" s="8">
        <f t="shared" si="1"/>
        <v>500</v>
      </c>
      <c r="N28" s="8">
        <f t="shared" si="2"/>
        <v>500</v>
      </c>
      <c r="O28" s="8">
        <f t="shared" si="3"/>
        <v>500</v>
      </c>
      <c r="P28" s="8">
        <v>2000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993.5</v>
      </c>
      <c r="L29" s="8">
        <f t="shared" si="0"/>
        <v>3576.6000000000004</v>
      </c>
      <c r="M29" s="8">
        <f t="shared" si="1"/>
        <v>3576.6000000000004</v>
      </c>
      <c r="N29" s="8">
        <f t="shared" si="2"/>
        <v>3576.6000000000004</v>
      </c>
      <c r="O29" s="8">
        <f t="shared" si="3"/>
        <v>3576.6000000000004</v>
      </c>
      <c r="P29" s="8">
        <f>J29*K29*12</f>
        <v>14306.400000000001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993.5</v>
      </c>
      <c r="L30" s="8">
        <f t="shared" si="0"/>
        <v>2384.4</v>
      </c>
      <c r="M30" s="8">
        <f t="shared" si="1"/>
        <v>2384.4</v>
      </c>
      <c r="N30" s="8">
        <f t="shared" si="2"/>
        <v>2384.4</v>
      </c>
      <c r="O30" s="8">
        <f t="shared" si="3"/>
        <v>2384.4</v>
      </c>
      <c r="P30" s="8">
        <f>K30*J30*12</f>
        <v>9537.6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951.25</v>
      </c>
      <c r="M32" s="8">
        <f>P32/4</f>
        <v>951.25</v>
      </c>
      <c r="N32" s="8">
        <f>P32/4</f>
        <v>951.25</v>
      </c>
      <c r="O32" s="8">
        <f>P32/4</f>
        <v>951.25</v>
      </c>
      <c r="P32" s="8">
        <v>3805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235</v>
      </c>
      <c r="L33" s="8"/>
      <c r="M33" s="8">
        <f>P33/2</f>
        <v>117.5</v>
      </c>
      <c r="N33" s="8"/>
      <c r="O33" s="8">
        <f>P33/2</f>
        <v>117.5</v>
      </c>
      <c r="P33" s="8">
        <f>K33*J33</f>
        <v>235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993.5</v>
      </c>
      <c r="L35" s="8">
        <f>P35/4</f>
        <v>1430.6399999999999</v>
      </c>
      <c r="M35" s="8">
        <f>P35/4</f>
        <v>1430.6399999999999</v>
      </c>
      <c r="N35" s="8">
        <f>P35/4</f>
        <v>1430.6399999999999</v>
      </c>
      <c r="O35" s="8">
        <f>P35/4</f>
        <v>1430.6399999999999</v>
      </c>
      <c r="P35" s="8">
        <f>K35*J35*12</f>
        <v>5722.5599999999995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993.5</v>
      </c>
      <c r="L37" s="8">
        <f>P37/4</f>
        <v>5662.95</v>
      </c>
      <c r="M37" s="8">
        <f>P37/4</f>
        <v>5662.95</v>
      </c>
      <c r="N37" s="8">
        <f>P37/4</f>
        <v>5662.95</v>
      </c>
      <c r="O37" s="8">
        <f>P37/4</f>
        <v>5662.95</v>
      </c>
      <c r="P37" s="8">
        <f>K37*J37*12</f>
        <v>22651.8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1430.75</v>
      </c>
      <c r="M39" s="8">
        <f>P39/4</f>
        <v>1430.75</v>
      </c>
      <c r="N39" s="8">
        <f>P39/4</f>
        <v>1430.75</v>
      </c>
      <c r="O39" s="8">
        <f>P39/4</f>
        <v>1430.75</v>
      </c>
      <c r="P39" s="8">
        <v>5723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28</v>
      </c>
      <c r="L40" s="8">
        <f>P40/4</f>
        <v>330.96</v>
      </c>
      <c r="M40" s="8">
        <f>L40</f>
        <v>330.96</v>
      </c>
      <c r="N40" s="8">
        <f>M40</f>
        <v>330.96</v>
      </c>
      <c r="O40" s="8">
        <f>N40</f>
        <v>330.96</v>
      </c>
      <c r="P40" s="8">
        <f>J40*K40*12</f>
        <v>1323.84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23074.649999999998</v>
      </c>
      <c r="M41" s="14">
        <f>SUM(M24:M40)</f>
        <v>23192.149999999998</v>
      </c>
      <c r="N41" s="14">
        <f>SUM(N24:N40)</f>
        <v>23074.649999999998</v>
      </c>
      <c r="O41" s="14">
        <f>SUM(O24:O40)</f>
        <v>23192.149999999998</v>
      </c>
      <c r="P41" s="14">
        <f>SUM(P24:P40)</f>
        <v>92533.59999999999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12618.2448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105151.84479999999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4:H44"/>
    <mergeCell ref="A39:H39"/>
    <mergeCell ref="A40:H40"/>
    <mergeCell ref="A41:H41"/>
    <mergeCell ref="A42:H42"/>
    <mergeCell ref="A32:H32"/>
    <mergeCell ref="A33:H33"/>
    <mergeCell ref="A38:H38"/>
    <mergeCell ref="A43:H43"/>
    <mergeCell ref="A34:H34"/>
    <mergeCell ref="A35:H35"/>
    <mergeCell ref="A36:H36"/>
    <mergeCell ref="A37:H37"/>
    <mergeCell ref="A28:H28"/>
    <mergeCell ref="A29:H29"/>
    <mergeCell ref="A30:H30"/>
    <mergeCell ref="A31:H31"/>
    <mergeCell ref="A24:H24"/>
    <mergeCell ref="A25:H25"/>
    <mergeCell ref="A26:H26"/>
    <mergeCell ref="A27:H27"/>
    <mergeCell ref="K21:K22"/>
    <mergeCell ref="L21:O21"/>
    <mergeCell ref="P21:P22"/>
    <mergeCell ref="A23:H23"/>
    <mergeCell ref="A20:I20"/>
    <mergeCell ref="A21:H22"/>
    <mergeCell ref="I21:I22"/>
    <mergeCell ref="J21:J22"/>
    <mergeCell ref="L4:P4"/>
    <mergeCell ref="K3:P3"/>
    <mergeCell ref="A11:H11"/>
    <mergeCell ref="A6:P6"/>
    <mergeCell ref="A7:P7"/>
    <mergeCell ref="A9:H9"/>
    <mergeCell ref="A10:H10"/>
    <mergeCell ref="A19:H19"/>
    <mergeCell ref="A1:B1"/>
    <mergeCell ref="A3:B3"/>
    <mergeCell ref="A17:H17"/>
    <mergeCell ref="A18:H18"/>
    <mergeCell ref="A12:H12"/>
    <mergeCell ref="A13:H13"/>
    <mergeCell ref="A14:H14"/>
    <mergeCell ref="A15:H15"/>
    <mergeCell ref="A16:H1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31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5.8984375" style="0" customWidth="1"/>
    <col min="12" max="12" width="6.8984375" style="0" customWidth="1"/>
    <col min="13" max="13" width="5.8984375" style="0" customWidth="1"/>
    <col min="14" max="14" width="5.59765625" style="0" customWidth="1"/>
    <col min="15" max="15" width="5.69921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(K29*I17*12)+(766.2*2.53*12)+(100.4*6.54*12)</f>
        <v>244501.032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21947.724000000002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67915.40400000001</v>
      </c>
    </row>
    <row r="14" spans="1:9" ht="12" customHeight="1">
      <c r="A14" s="58" t="s">
        <v>38</v>
      </c>
      <c r="B14" s="59"/>
      <c r="C14" s="59"/>
      <c r="D14" s="59"/>
      <c r="E14" s="59"/>
      <c r="F14" s="59"/>
      <c r="G14" s="59"/>
      <c r="H14" s="60"/>
      <c r="I14" s="18">
        <f>(I11+I12+I13)*12%</f>
        <v>40123.6992</v>
      </c>
    </row>
    <row r="15" spans="1:9" ht="12" customHeight="1">
      <c r="A15" s="61" t="s">
        <v>39</v>
      </c>
      <c r="B15" s="62"/>
      <c r="C15" s="62"/>
      <c r="D15" s="62"/>
      <c r="E15" s="62"/>
      <c r="F15" s="62"/>
      <c r="G15" s="62"/>
      <c r="H15" s="63"/>
      <c r="I15" s="8">
        <f>I14</f>
        <v>40123.6992</v>
      </c>
    </row>
    <row r="16" spans="1:9" ht="13.5" customHeight="1">
      <c r="A16" s="79" t="s">
        <v>4</v>
      </c>
      <c r="B16" s="80"/>
      <c r="C16" s="80"/>
      <c r="D16" s="80"/>
      <c r="E16" s="80"/>
      <c r="F16" s="80"/>
      <c r="G16" s="80"/>
      <c r="H16" s="81"/>
      <c r="I16" s="14">
        <f>(I11+I12+I13)-I15</f>
        <v>294240.4608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29">
        <v>6.88</v>
      </c>
    </row>
    <row r="18" spans="1:9" ht="21" customHeight="1">
      <c r="A18" s="74" t="s">
        <v>116</v>
      </c>
      <c r="B18" s="74"/>
      <c r="C18" s="74"/>
      <c r="D18" s="74"/>
      <c r="E18" s="74"/>
      <c r="F18" s="74"/>
      <c r="G18" s="74"/>
      <c r="H18" s="74"/>
      <c r="I18" s="6">
        <v>0.53</v>
      </c>
    </row>
    <row r="19" spans="1:9" ht="21" customHeight="1">
      <c r="A19" s="74" t="s">
        <v>117</v>
      </c>
      <c r="B19" s="74"/>
      <c r="C19" s="74"/>
      <c r="D19" s="74"/>
      <c r="E19" s="74"/>
      <c r="F19" s="74"/>
      <c r="G19" s="74"/>
      <c r="H19" s="75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1500</v>
      </c>
      <c r="M24" s="6">
        <f aca="true" t="shared" si="1" ref="M24:M30">P24/4</f>
        <v>1500</v>
      </c>
      <c r="N24" s="6">
        <f aca="true" t="shared" si="2" ref="N24:N30">P24/4</f>
        <v>1500</v>
      </c>
      <c r="O24" s="6">
        <f aca="true" t="shared" si="3" ref="O24:O30">P24/4</f>
        <v>1500</v>
      </c>
      <c r="P24" s="8">
        <v>6000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2584.3+866.6</f>
        <v>3450.9</v>
      </c>
      <c r="L25" s="8">
        <f t="shared" si="0"/>
        <v>6211.62</v>
      </c>
      <c r="M25" s="8">
        <f t="shared" si="1"/>
        <v>6211.62</v>
      </c>
      <c r="N25" s="8">
        <f t="shared" si="2"/>
        <v>6211.62</v>
      </c>
      <c r="O25" s="8">
        <f t="shared" si="3"/>
        <v>6211.62</v>
      </c>
      <c r="P25" s="8">
        <f>J25*K25*12</f>
        <v>24846.48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2584.3+866.6</f>
        <v>3450.9</v>
      </c>
      <c r="L26" s="8">
        <f t="shared" si="0"/>
        <v>11698.551</v>
      </c>
      <c r="M26" s="8">
        <f t="shared" si="1"/>
        <v>11698.551</v>
      </c>
      <c r="N26" s="6">
        <f t="shared" si="2"/>
        <v>11698.551</v>
      </c>
      <c r="O26" s="6">
        <f t="shared" si="3"/>
        <v>11698.551</v>
      </c>
      <c r="P26" s="8">
        <f>K26*J26*12</f>
        <v>46794.204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2584.3+866.6</f>
        <v>3450.9</v>
      </c>
      <c r="L27" s="8">
        <f t="shared" si="0"/>
        <v>4865.769</v>
      </c>
      <c r="M27" s="8">
        <f t="shared" si="1"/>
        <v>4865.769</v>
      </c>
      <c r="N27" s="8">
        <f t="shared" si="2"/>
        <v>4865.769</v>
      </c>
      <c r="O27" s="8">
        <f t="shared" si="3"/>
        <v>4865.769</v>
      </c>
      <c r="P27" s="8">
        <f>K27*J27*12</f>
        <v>19463.076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3000</v>
      </c>
      <c r="M28" s="6">
        <f t="shared" si="1"/>
        <v>3000</v>
      </c>
      <c r="N28" s="6">
        <f t="shared" si="2"/>
        <v>3000</v>
      </c>
      <c r="O28" s="6">
        <f t="shared" si="3"/>
        <v>3000</v>
      </c>
      <c r="P28" s="6">
        <v>12000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2584.3</v>
      </c>
      <c r="L29" s="8">
        <f t="shared" si="0"/>
        <v>9303.480000000001</v>
      </c>
      <c r="M29" s="8">
        <f t="shared" si="1"/>
        <v>9303.480000000001</v>
      </c>
      <c r="N29" s="6">
        <f t="shared" si="2"/>
        <v>9303.480000000001</v>
      </c>
      <c r="O29" s="6">
        <f t="shared" si="3"/>
        <v>9303.480000000001</v>
      </c>
      <c r="P29" s="8">
        <f>J29*K29*12</f>
        <v>37213.920000000006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2584.3</v>
      </c>
      <c r="L30" s="8">
        <f t="shared" si="0"/>
        <v>6202.32</v>
      </c>
      <c r="M30" s="8">
        <f t="shared" si="1"/>
        <v>6202.32</v>
      </c>
      <c r="N30" s="8">
        <f t="shared" si="2"/>
        <v>6202.32</v>
      </c>
      <c r="O30" s="8">
        <f t="shared" si="3"/>
        <v>6202.32</v>
      </c>
      <c r="P30" s="8">
        <f>J30*K30*12</f>
        <v>24809.28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2201.25</v>
      </c>
      <c r="M32" s="8">
        <f>P32/4</f>
        <v>2201.25</v>
      </c>
      <c r="N32" s="6">
        <f>P32/4</f>
        <v>2201.25</v>
      </c>
      <c r="O32" s="6">
        <f>P32/4</f>
        <v>2201.25</v>
      </c>
      <c r="P32" s="8">
        <v>8805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483.8</v>
      </c>
      <c r="L33" s="6"/>
      <c r="M33" s="8">
        <f>P33/2</f>
        <v>241.9</v>
      </c>
      <c r="N33" s="6"/>
      <c r="O33" s="8">
        <f>P33/2</f>
        <v>241.9</v>
      </c>
      <c r="P33" s="8">
        <f>K33*J33</f>
        <v>483.8</v>
      </c>
      <c r="R33" s="12"/>
    </row>
    <row r="34" spans="1:18" ht="22.5">
      <c r="A34" s="84" t="s">
        <v>111</v>
      </c>
      <c r="B34" s="85"/>
      <c r="C34" s="85"/>
      <c r="D34" s="85"/>
      <c r="E34" s="85"/>
      <c r="F34" s="85"/>
      <c r="G34" s="85"/>
      <c r="H34" s="86"/>
      <c r="I34" s="4" t="s">
        <v>23</v>
      </c>
      <c r="J34" s="6">
        <v>0.4</v>
      </c>
      <c r="K34" s="6">
        <v>2584.3</v>
      </c>
      <c r="L34" s="8">
        <f>P34/4</f>
        <v>3101.16</v>
      </c>
      <c r="M34" s="8">
        <f>P34/4</f>
        <v>3101.16</v>
      </c>
      <c r="N34" s="6">
        <f>P34/4</f>
        <v>3101.16</v>
      </c>
      <c r="O34" s="8">
        <f>P34/4</f>
        <v>3101.16</v>
      </c>
      <c r="P34" s="8">
        <f>K34*J34*12</f>
        <v>12404.64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6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2584.3+866.6</f>
        <v>3450.9</v>
      </c>
      <c r="L36" s="8">
        <f>P36/4</f>
        <v>4898.75</v>
      </c>
      <c r="M36" s="8">
        <f>P36/4</f>
        <v>4898.75</v>
      </c>
      <c r="N36" s="6">
        <f>P36/4</f>
        <v>4898.75</v>
      </c>
      <c r="O36" s="8">
        <f>P36/4</f>
        <v>4898.75</v>
      </c>
      <c r="P36" s="8">
        <v>19595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6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2584.3</v>
      </c>
      <c r="L38" s="8">
        <f>P38/4</f>
        <v>14730.51</v>
      </c>
      <c r="M38" s="8">
        <f>P38/4</f>
        <v>14730.51</v>
      </c>
      <c r="N38" s="6">
        <f>P38/4</f>
        <v>14730.51</v>
      </c>
      <c r="O38" s="8">
        <f>P38/4</f>
        <v>14730.51</v>
      </c>
      <c r="P38" s="8">
        <f>K38*J38*12</f>
        <v>58922.04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4969.25</v>
      </c>
      <c r="M40" s="8">
        <f>P40/4</f>
        <v>4969.25</v>
      </c>
      <c r="N40" s="6">
        <f>P40/4</f>
        <v>4969.25</v>
      </c>
      <c r="O40" s="6">
        <f>P40/4</f>
        <v>4969.25</v>
      </c>
      <c r="P40" s="6">
        <v>19877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64</v>
      </c>
      <c r="L41" s="8">
        <f>P41/4</f>
        <v>756.48</v>
      </c>
      <c r="M41" s="8">
        <f>L41</f>
        <v>756.48</v>
      </c>
      <c r="N41" s="8">
        <f>M41</f>
        <v>756.48</v>
      </c>
      <c r="O41" s="8">
        <f>N41</f>
        <v>756.48</v>
      </c>
      <c r="P41" s="8">
        <f>J41*K41*12</f>
        <v>3025.92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73439.13999999998</v>
      </c>
      <c r="M42" s="14">
        <f>SUM(M24:M41)</f>
        <v>73681.04</v>
      </c>
      <c r="N42" s="14">
        <f>SUM(N24:N41)</f>
        <v>73439.13999999998</v>
      </c>
      <c r="O42" s="14">
        <f>SUM(O24:O41)</f>
        <v>73681.04</v>
      </c>
      <c r="P42" s="14">
        <f>SUM(P24:P41)</f>
        <v>294240.3599999999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40123.6992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334364.0591999999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39:H39"/>
    <mergeCell ref="A44:H44"/>
    <mergeCell ref="A45:H45"/>
    <mergeCell ref="A40:H40"/>
    <mergeCell ref="A41:H41"/>
    <mergeCell ref="A42:H42"/>
    <mergeCell ref="A43:H43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20:I20"/>
    <mergeCell ref="A21:H22"/>
    <mergeCell ref="I21:I22"/>
    <mergeCell ref="A18:H18"/>
    <mergeCell ref="A19:H19"/>
    <mergeCell ref="A11:H11"/>
    <mergeCell ref="A14:H14"/>
    <mergeCell ref="A15:H15"/>
    <mergeCell ref="A16:H16"/>
    <mergeCell ref="A12:H12"/>
    <mergeCell ref="A13:H13"/>
    <mergeCell ref="A6:P6"/>
    <mergeCell ref="A7:P7"/>
    <mergeCell ref="A9:H9"/>
    <mergeCell ref="A10:H10"/>
    <mergeCell ref="A1:B1"/>
    <mergeCell ref="A3:B3"/>
    <mergeCell ref="L4:P4"/>
    <mergeCell ref="K3:P3"/>
    <mergeCell ref="A35:H35"/>
    <mergeCell ref="A36:H36"/>
    <mergeCell ref="A37:H37"/>
    <mergeCell ref="A38:H38"/>
  </mergeCells>
  <printOptions horizontalCentered="1"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2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K25*I17*12</f>
        <v>70498.92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6125.316000000001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K29*I19*12</f>
        <v>25310.267999999996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12232.14048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12232.14048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89702.36352</v>
      </c>
    </row>
    <row r="17" spans="1:9" ht="22.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375</v>
      </c>
      <c r="M24" s="8">
        <f aca="true" t="shared" si="1" ref="M24:M30">P24/4</f>
        <v>375</v>
      </c>
      <c r="N24" s="8">
        <f aca="true" t="shared" si="2" ref="N24:N30">P24/4</f>
        <v>375</v>
      </c>
      <c r="O24" s="8">
        <f aca="true" t="shared" si="3" ref="O24:O30">P24/4</f>
        <v>375</v>
      </c>
      <c r="P24" s="8">
        <v>1500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963.1</v>
      </c>
      <c r="L25" s="8">
        <f t="shared" si="0"/>
        <v>1733.58</v>
      </c>
      <c r="M25" s="8">
        <f t="shared" si="1"/>
        <v>1733.58</v>
      </c>
      <c r="N25" s="8">
        <f t="shared" si="2"/>
        <v>1733.58</v>
      </c>
      <c r="O25" s="8">
        <f t="shared" si="3"/>
        <v>1733.58</v>
      </c>
      <c r="P25" s="8">
        <f>J25*K25*12</f>
        <v>6934.32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963.1</v>
      </c>
      <c r="L26" s="8">
        <f t="shared" si="0"/>
        <v>3264.9089999999997</v>
      </c>
      <c r="M26" s="8">
        <f t="shared" si="1"/>
        <v>3264.9089999999997</v>
      </c>
      <c r="N26" s="8">
        <f t="shared" si="2"/>
        <v>3264.9089999999997</v>
      </c>
      <c r="O26" s="8">
        <f t="shared" si="3"/>
        <v>3264.9089999999997</v>
      </c>
      <c r="P26" s="8">
        <f>K26*J26*12</f>
        <v>13059.635999999999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963.1</v>
      </c>
      <c r="L27" s="8">
        <f t="shared" si="0"/>
        <v>1357.971</v>
      </c>
      <c r="M27" s="8">
        <f t="shared" si="1"/>
        <v>1357.971</v>
      </c>
      <c r="N27" s="8">
        <f t="shared" si="2"/>
        <v>1357.971</v>
      </c>
      <c r="O27" s="8">
        <f t="shared" si="3"/>
        <v>1357.971</v>
      </c>
      <c r="P27" s="8">
        <f>K27*J27*12</f>
        <v>5431.884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500</v>
      </c>
      <c r="M28" s="8">
        <f t="shared" si="1"/>
        <v>500</v>
      </c>
      <c r="N28" s="8">
        <f t="shared" si="2"/>
        <v>500</v>
      </c>
      <c r="O28" s="8">
        <f t="shared" si="3"/>
        <v>500</v>
      </c>
      <c r="P28" s="8">
        <v>2000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963.1</v>
      </c>
      <c r="L29" s="8">
        <f t="shared" si="0"/>
        <v>3467.16</v>
      </c>
      <c r="M29" s="8">
        <f t="shared" si="1"/>
        <v>3467.16</v>
      </c>
      <c r="N29" s="8">
        <f t="shared" si="2"/>
        <v>3467.16</v>
      </c>
      <c r="O29" s="8">
        <f t="shared" si="3"/>
        <v>3467.16</v>
      </c>
      <c r="P29" s="8">
        <f>J29*K29*12</f>
        <v>13868.64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963.1</v>
      </c>
      <c r="L30" s="8">
        <f t="shared" si="0"/>
        <v>2311.44</v>
      </c>
      <c r="M30" s="8">
        <f t="shared" si="1"/>
        <v>2311.44</v>
      </c>
      <c r="N30" s="8">
        <f t="shared" si="2"/>
        <v>2311.44</v>
      </c>
      <c r="O30" s="8">
        <f t="shared" si="3"/>
        <v>2311.44</v>
      </c>
      <c r="P30" s="8">
        <f>K30*J30*12</f>
        <v>9245.76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761.5</v>
      </c>
      <c r="M32" s="8">
        <f>P32/4</f>
        <v>761.5</v>
      </c>
      <c r="N32" s="8">
        <f>P32/4</f>
        <v>761.5</v>
      </c>
      <c r="O32" s="8">
        <f>P32/4</f>
        <v>761.5</v>
      </c>
      <c r="P32" s="8">
        <v>3046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239</v>
      </c>
      <c r="L33" s="8"/>
      <c r="M33" s="8">
        <f>P33/2</f>
        <v>119.5</v>
      </c>
      <c r="N33" s="8"/>
      <c r="O33" s="8">
        <f>P33/2</f>
        <v>119.5</v>
      </c>
      <c r="P33" s="8">
        <f>K33*J33</f>
        <v>239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963.1</v>
      </c>
      <c r="L35" s="8">
        <f>P35/4</f>
        <v>1386.864</v>
      </c>
      <c r="M35" s="8">
        <f>P35/4</f>
        <v>1386.864</v>
      </c>
      <c r="N35" s="8">
        <f>P35/4</f>
        <v>1386.864</v>
      </c>
      <c r="O35" s="8">
        <f>P35/4</f>
        <v>1386.864</v>
      </c>
      <c r="P35" s="8">
        <f>K35*J35*12</f>
        <v>5547.456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963.1</v>
      </c>
      <c r="L37" s="8">
        <f>P37/4</f>
        <v>5489.67</v>
      </c>
      <c r="M37" s="8">
        <f>P37/4</f>
        <v>5489.67</v>
      </c>
      <c r="N37" s="8">
        <f>P37/4</f>
        <v>5489.67</v>
      </c>
      <c r="O37" s="8">
        <f>P37/4</f>
        <v>5489.67</v>
      </c>
      <c r="P37" s="8">
        <f>K37*J37*12</f>
        <v>21958.68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1386.75</v>
      </c>
      <c r="M39" s="8">
        <f>P39/4</f>
        <v>1386.75</v>
      </c>
      <c r="N39" s="8">
        <f>P39/4</f>
        <v>1386.75</v>
      </c>
      <c r="O39" s="8">
        <f>P39/4</f>
        <v>1386.75</v>
      </c>
      <c r="P39" s="8">
        <v>5547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28</v>
      </c>
      <c r="L40" s="8">
        <f>P40/4</f>
        <v>330.96</v>
      </c>
      <c r="M40" s="8">
        <f>L40</f>
        <v>330.96</v>
      </c>
      <c r="N40" s="8">
        <f>M40</f>
        <v>330.96</v>
      </c>
      <c r="O40" s="8">
        <f>N40</f>
        <v>330.96</v>
      </c>
      <c r="P40" s="8">
        <f>J40*K40*12</f>
        <v>1323.84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22365.803999999996</v>
      </c>
      <c r="M41" s="14">
        <f>SUM(M24:M40)</f>
        <v>22485.303999999996</v>
      </c>
      <c r="N41" s="14">
        <f>SUM(N24:N40)</f>
        <v>22365.803999999996</v>
      </c>
      <c r="O41" s="14">
        <f>SUM(O24:O40)</f>
        <v>22485.303999999996</v>
      </c>
      <c r="P41" s="14">
        <f>SUM(P24:P40)</f>
        <v>89702.21599999999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12232.14048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101934.35647999999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2:H32"/>
    <mergeCell ref="A33:H33"/>
    <mergeCell ref="A38:H38"/>
    <mergeCell ref="A28:H28"/>
    <mergeCell ref="A29:H29"/>
    <mergeCell ref="A30:H30"/>
    <mergeCell ref="A31:H31"/>
    <mergeCell ref="A34:H34"/>
    <mergeCell ref="A35:H35"/>
    <mergeCell ref="A36:H36"/>
    <mergeCell ref="A24:H24"/>
    <mergeCell ref="A25:H25"/>
    <mergeCell ref="A26:H26"/>
    <mergeCell ref="A27:H27"/>
    <mergeCell ref="J21:J22"/>
    <mergeCell ref="K21:K22"/>
    <mergeCell ref="L21:O21"/>
    <mergeCell ref="P21:P22"/>
    <mergeCell ref="L4:P4"/>
    <mergeCell ref="K3:P3"/>
    <mergeCell ref="A11:H11"/>
    <mergeCell ref="A6:P6"/>
    <mergeCell ref="A7:P7"/>
    <mergeCell ref="A9:H9"/>
    <mergeCell ref="A10:H10"/>
    <mergeCell ref="A37:H37"/>
    <mergeCell ref="A19:H19"/>
    <mergeCell ref="A1:B1"/>
    <mergeCell ref="A3:B3"/>
    <mergeCell ref="A17:H17"/>
    <mergeCell ref="A18:H18"/>
    <mergeCell ref="A20:I20"/>
    <mergeCell ref="A21:H22"/>
    <mergeCell ref="I21:I22"/>
    <mergeCell ref="A23:H23"/>
    <mergeCell ref="A16:H16"/>
    <mergeCell ref="A12:H12"/>
    <mergeCell ref="A13:H13"/>
    <mergeCell ref="A14:H14"/>
    <mergeCell ref="A15:H1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2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(K29*I17*12)+(484.9*2.53*12)</f>
        <v>115056.804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11801.616</v>
      </c>
    </row>
    <row r="13" spans="1:9" ht="19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K37*I19*12</f>
        <v>36021.996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19545.64992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19545.64992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143334.76608</v>
      </c>
    </row>
    <row r="17" spans="1:9" ht="22.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375</v>
      </c>
      <c r="M24" s="8">
        <f aca="true" t="shared" si="1" ref="M24:M30">P24/4</f>
        <v>375</v>
      </c>
      <c r="N24" s="8">
        <f aca="true" t="shared" si="2" ref="N24:N30">P24/4</f>
        <v>375</v>
      </c>
      <c r="O24" s="8">
        <f aca="true" t="shared" si="3" ref="O24:O30">P24/4</f>
        <v>375</v>
      </c>
      <c r="P24" s="8">
        <v>1500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1370.7+484.9</f>
        <v>1855.6</v>
      </c>
      <c r="L25" s="8">
        <f t="shared" si="0"/>
        <v>3340.08</v>
      </c>
      <c r="M25" s="8">
        <f t="shared" si="1"/>
        <v>3340.08</v>
      </c>
      <c r="N25" s="8">
        <f t="shared" si="2"/>
        <v>3340.08</v>
      </c>
      <c r="O25" s="8">
        <f t="shared" si="3"/>
        <v>3340.08</v>
      </c>
      <c r="P25" s="8">
        <f>J25*K25*12</f>
        <v>13360.32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1370.7+484.9</f>
        <v>1855.6</v>
      </c>
      <c r="L26" s="8">
        <f t="shared" si="0"/>
        <v>6290.483999999999</v>
      </c>
      <c r="M26" s="8">
        <f t="shared" si="1"/>
        <v>6290.483999999999</v>
      </c>
      <c r="N26" s="8">
        <f t="shared" si="2"/>
        <v>6290.483999999999</v>
      </c>
      <c r="O26" s="8">
        <f t="shared" si="3"/>
        <v>6290.483999999999</v>
      </c>
      <c r="P26" s="8">
        <f>K26*J26*12</f>
        <v>25161.935999999994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1370.7+484.9</f>
        <v>1855.6</v>
      </c>
      <c r="L27" s="8">
        <f t="shared" si="0"/>
        <v>2616.3959999999997</v>
      </c>
      <c r="M27" s="8">
        <f t="shared" si="1"/>
        <v>2616.3959999999997</v>
      </c>
      <c r="N27" s="8">
        <f t="shared" si="2"/>
        <v>2616.3959999999997</v>
      </c>
      <c r="O27" s="8">
        <f t="shared" si="3"/>
        <v>2616.3959999999997</v>
      </c>
      <c r="P27" s="8">
        <f>K27*J27*12</f>
        <v>10465.583999999999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625</v>
      </c>
      <c r="M28" s="8">
        <f t="shared" si="1"/>
        <v>625</v>
      </c>
      <c r="N28" s="8">
        <f t="shared" si="2"/>
        <v>625</v>
      </c>
      <c r="O28" s="8">
        <f t="shared" si="3"/>
        <v>625</v>
      </c>
      <c r="P28" s="8">
        <v>2500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1370.7</v>
      </c>
      <c r="L29" s="8">
        <f t="shared" si="0"/>
        <v>4934.5199999999995</v>
      </c>
      <c r="M29" s="8">
        <f t="shared" si="1"/>
        <v>4934.5199999999995</v>
      </c>
      <c r="N29" s="8">
        <f t="shared" si="2"/>
        <v>4934.5199999999995</v>
      </c>
      <c r="O29" s="8">
        <f t="shared" si="3"/>
        <v>4934.5199999999995</v>
      </c>
      <c r="P29" s="8">
        <f>J29*K29*12</f>
        <v>19738.079999999998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1370.7</v>
      </c>
      <c r="L30" s="8">
        <f t="shared" si="0"/>
        <v>3289.6800000000003</v>
      </c>
      <c r="M30" s="8">
        <f t="shared" si="1"/>
        <v>3289.6800000000003</v>
      </c>
      <c r="N30" s="8">
        <f t="shared" si="2"/>
        <v>3289.6800000000003</v>
      </c>
      <c r="O30" s="8">
        <f t="shared" si="3"/>
        <v>3289.6800000000003</v>
      </c>
      <c r="P30" s="8">
        <f>K30*J30*12</f>
        <v>13158.720000000001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680.25</v>
      </c>
      <c r="M32" s="8">
        <f>P32/4</f>
        <v>680.25</v>
      </c>
      <c r="N32" s="8">
        <f>P32/4</f>
        <v>680.25</v>
      </c>
      <c r="O32" s="8">
        <f>P32/4</f>
        <v>680.25</v>
      </c>
      <c r="P32" s="8">
        <v>2721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494</v>
      </c>
      <c r="L33" s="8"/>
      <c r="M33" s="8">
        <f>P33/2</f>
        <v>247</v>
      </c>
      <c r="N33" s="8"/>
      <c r="O33" s="8">
        <f>P33/2</f>
        <v>247</v>
      </c>
      <c r="P33" s="8">
        <f>K33*J33</f>
        <v>494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1370.7+484.9</f>
        <v>1855.6</v>
      </c>
      <c r="L35" s="8">
        <f>P35/4</f>
        <v>2672.0639999999994</v>
      </c>
      <c r="M35" s="8">
        <f>P35/4</f>
        <v>2672.0639999999994</v>
      </c>
      <c r="N35" s="8">
        <f>P35/4</f>
        <v>2672.0639999999994</v>
      </c>
      <c r="O35" s="8">
        <f>P35/4</f>
        <v>2672.0639999999994</v>
      </c>
      <c r="P35" s="8">
        <f>K35*J35*12</f>
        <v>10688.255999999998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1370.7</v>
      </c>
      <c r="L37" s="8">
        <f>P37/4</f>
        <v>7812.99</v>
      </c>
      <c r="M37" s="8">
        <f>P37/4</f>
        <v>7812.99</v>
      </c>
      <c r="N37" s="8">
        <f>P37/4</f>
        <v>7812.99</v>
      </c>
      <c r="O37" s="8">
        <f>P37/4</f>
        <v>7812.99</v>
      </c>
      <c r="P37" s="8">
        <f>K37*J37*12</f>
        <v>31251.96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2672</v>
      </c>
      <c r="M39" s="8">
        <f>P39/4</f>
        <v>2672</v>
      </c>
      <c r="N39" s="8">
        <f>P39/4</f>
        <v>2672</v>
      </c>
      <c r="O39" s="8">
        <f>P39/4</f>
        <v>2672</v>
      </c>
      <c r="P39" s="8">
        <v>10688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34</v>
      </c>
      <c r="L40" s="8">
        <f>P40/4</f>
        <v>401.88</v>
      </c>
      <c r="M40" s="8">
        <f>L40</f>
        <v>401.88</v>
      </c>
      <c r="N40" s="8">
        <f>M40</f>
        <v>401.88</v>
      </c>
      <c r="O40" s="8">
        <f>N40</f>
        <v>401.88</v>
      </c>
      <c r="P40" s="8">
        <f>J40*K40*12</f>
        <v>1607.52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35710.344</v>
      </c>
      <c r="M41" s="14">
        <f>SUM(M24:M40)</f>
        <v>35957.344</v>
      </c>
      <c r="N41" s="14">
        <f>SUM(N24:N40)</f>
        <v>35710.344</v>
      </c>
      <c r="O41" s="14">
        <f>SUM(O24:O40)</f>
        <v>35957.344</v>
      </c>
      <c r="P41" s="14">
        <f>SUM(P24:P40)</f>
        <v>143335.376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19545.64992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162881.02592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8:H38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K25*I17*12</f>
        <v>127741.31999999998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11098.836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45861.227999999996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22164.16608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22164.16608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162537.21792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750</v>
      </c>
      <c r="M24" s="8">
        <f aca="true" t="shared" si="1" ref="M24:M30">P24/4</f>
        <v>750</v>
      </c>
      <c r="N24" s="8">
        <f aca="true" t="shared" si="2" ref="N24:N30">P24/4</f>
        <v>750</v>
      </c>
      <c r="O24" s="8">
        <f aca="true" t="shared" si="3" ref="O24:O30">P24/4</f>
        <v>750</v>
      </c>
      <c r="P24" s="8">
        <v>3000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1745.1</v>
      </c>
      <c r="L25" s="8">
        <f t="shared" si="0"/>
        <v>3141.18</v>
      </c>
      <c r="M25" s="8">
        <f t="shared" si="1"/>
        <v>3141.18</v>
      </c>
      <c r="N25" s="8">
        <f t="shared" si="2"/>
        <v>3141.18</v>
      </c>
      <c r="O25" s="8">
        <f t="shared" si="3"/>
        <v>3141.18</v>
      </c>
      <c r="P25" s="8">
        <f>J25*K25*12</f>
        <v>12564.72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1745.1</v>
      </c>
      <c r="L26" s="8">
        <f t="shared" si="0"/>
        <v>5915.888999999999</v>
      </c>
      <c r="M26" s="8">
        <f t="shared" si="1"/>
        <v>5915.888999999999</v>
      </c>
      <c r="N26" s="8">
        <f t="shared" si="2"/>
        <v>5915.888999999999</v>
      </c>
      <c r="O26" s="8">
        <f t="shared" si="3"/>
        <v>5915.888999999999</v>
      </c>
      <c r="P26" s="8">
        <f>K26*J26*12</f>
        <v>23663.555999999997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1745.1</v>
      </c>
      <c r="L27" s="8">
        <f t="shared" si="0"/>
        <v>2460.5909999999994</v>
      </c>
      <c r="M27" s="8">
        <f t="shared" si="1"/>
        <v>2460.5909999999994</v>
      </c>
      <c r="N27" s="8">
        <f t="shared" si="2"/>
        <v>2460.5909999999994</v>
      </c>
      <c r="O27" s="8">
        <f t="shared" si="3"/>
        <v>2460.5909999999994</v>
      </c>
      <c r="P27" s="8">
        <f>K27*J27*12</f>
        <v>9842.363999999998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1000</v>
      </c>
      <c r="M28" s="8">
        <f t="shared" si="1"/>
        <v>1000</v>
      </c>
      <c r="N28" s="8">
        <f t="shared" si="2"/>
        <v>1000</v>
      </c>
      <c r="O28" s="8">
        <f t="shared" si="3"/>
        <v>1000</v>
      </c>
      <c r="P28" s="8">
        <v>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1745.1</v>
      </c>
      <c r="L29" s="8">
        <f t="shared" si="0"/>
        <v>6282.36</v>
      </c>
      <c r="M29" s="8">
        <f t="shared" si="1"/>
        <v>6282.36</v>
      </c>
      <c r="N29" s="8">
        <f t="shared" si="2"/>
        <v>6282.36</v>
      </c>
      <c r="O29" s="8">
        <f t="shared" si="3"/>
        <v>6282.36</v>
      </c>
      <c r="P29" s="8">
        <f>J29*K29*12</f>
        <v>25129.44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1745.1</v>
      </c>
      <c r="L30" s="8">
        <f t="shared" si="0"/>
        <v>4188.24</v>
      </c>
      <c r="M30" s="8">
        <f t="shared" si="1"/>
        <v>4188.24</v>
      </c>
      <c r="N30" s="8">
        <f t="shared" si="2"/>
        <v>4188.24</v>
      </c>
      <c r="O30" s="8">
        <f t="shared" si="3"/>
        <v>4188.24</v>
      </c>
      <c r="P30" s="8">
        <f>K30*J30*12</f>
        <v>16752.96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1412.5</v>
      </c>
      <c r="M32" s="8">
        <f>P32/4</f>
        <v>1412.5</v>
      </c>
      <c r="N32" s="8">
        <f>P32/4</f>
        <v>1412.5</v>
      </c>
      <c r="O32" s="8">
        <f>P32/4</f>
        <v>1412.5</v>
      </c>
      <c r="P32" s="8">
        <v>5650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718.5</v>
      </c>
      <c r="L33" s="8"/>
      <c r="M33" s="8">
        <f>P33/2</f>
        <v>359.25</v>
      </c>
      <c r="N33" s="8"/>
      <c r="O33" s="8">
        <f>P33/2</f>
        <v>359.25</v>
      </c>
      <c r="P33" s="8">
        <f>K33*J33</f>
        <v>718.5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1745.1</v>
      </c>
      <c r="L35" s="8">
        <f>P35/4</f>
        <v>2512.9439999999995</v>
      </c>
      <c r="M35" s="8">
        <f>P35/4</f>
        <v>2512.9439999999995</v>
      </c>
      <c r="N35" s="8">
        <f>P35/4</f>
        <v>2512.9439999999995</v>
      </c>
      <c r="O35" s="8">
        <f>P35/4</f>
        <v>2512.9439999999995</v>
      </c>
      <c r="P35" s="8">
        <f>K35*J35*12</f>
        <v>10051.775999999998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1745.1</v>
      </c>
      <c r="L37" s="8">
        <f>P37/4</f>
        <v>9947.07</v>
      </c>
      <c r="M37" s="8">
        <f>P37/4</f>
        <v>9947.07</v>
      </c>
      <c r="N37" s="8">
        <f>P37/4</f>
        <v>9947.07</v>
      </c>
      <c r="O37" s="8">
        <f>P37/4</f>
        <v>9947.07</v>
      </c>
      <c r="P37" s="8">
        <f>K37*J37*12</f>
        <v>39788.28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2513</v>
      </c>
      <c r="M39" s="8">
        <f>P39/4</f>
        <v>2513</v>
      </c>
      <c r="N39" s="8">
        <f>P39/4</f>
        <v>2513</v>
      </c>
      <c r="O39" s="8">
        <f>P39/4</f>
        <v>2513</v>
      </c>
      <c r="P39" s="8">
        <v>10052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28</v>
      </c>
      <c r="L40" s="8">
        <f>P40/4</f>
        <v>330.96</v>
      </c>
      <c r="M40" s="8">
        <f>L40</f>
        <v>330.96</v>
      </c>
      <c r="N40" s="8">
        <f>M40</f>
        <v>330.96</v>
      </c>
      <c r="O40" s="8">
        <f>N40</f>
        <v>330.96</v>
      </c>
      <c r="P40" s="8">
        <f>J40*K40*12</f>
        <v>1323.84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40454.734000000004</v>
      </c>
      <c r="M41" s="14">
        <f>SUM(M24:M40)</f>
        <v>40813.984000000004</v>
      </c>
      <c r="N41" s="14">
        <f>SUM(N24:N40)</f>
        <v>40454.734000000004</v>
      </c>
      <c r="O41" s="14">
        <f>SUM(O24:O40)</f>
        <v>40813.984000000004</v>
      </c>
      <c r="P41" s="14">
        <f>SUM(P24:P40)</f>
        <v>162537.43600000002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22164.16608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184701.60208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38:H38"/>
    <mergeCell ref="A28:H28"/>
    <mergeCell ref="A29:H29"/>
    <mergeCell ref="A30:H30"/>
    <mergeCell ref="A31:H31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  <mergeCell ref="A27:H27"/>
    <mergeCell ref="A32:H32"/>
    <mergeCell ref="A33:H33"/>
    <mergeCell ref="A23:H23"/>
    <mergeCell ref="A24:H24"/>
    <mergeCell ref="A25:H25"/>
    <mergeCell ref="A26:H2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(K29*I17*12)+(967.8*2.53*12)+(62.5*3.06*12)+(159.4*5.96*12)</f>
        <v>285384.33599999995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28619.364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K37*I19*12</f>
        <v>86992.056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48119.49071999999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48119.49071999999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352876.26527999993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1500</v>
      </c>
      <c r="M24" s="8">
        <f aca="true" t="shared" si="1" ref="M24:M30">P24/4</f>
        <v>1500</v>
      </c>
      <c r="N24" s="8">
        <f aca="true" t="shared" si="2" ref="N24:N30">P24/4</f>
        <v>1500</v>
      </c>
      <c r="O24" s="8">
        <f aca="true" t="shared" si="3" ref="O24:O30">P24/4</f>
        <v>1500</v>
      </c>
      <c r="P24" s="8">
        <v>6000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3310.2+1189.7</f>
        <v>4499.9</v>
      </c>
      <c r="L25" s="8">
        <f t="shared" si="0"/>
        <v>8099.819999999999</v>
      </c>
      <c r="M25" s="8">
        <f t="shared" si="1"/>
        <v>8099.819999999999</v>
      </c>
      <c r="N25" s="8">
        <f t="shared" si="2"/>
        <v>8099.819999999999</v>
      </c>
      <c r="O25" s="8">
        <f t="shared" si="3"/>
        <v>8099.819999999999</v>
      </c>
      <c r="P25" s="8">
        <f>J25*K25*12</f>
        <v>32399.279999999995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3310.2+1189.7</f>
        <v>4499.9</v>
      </c>
      <c r="L26" s="8">
        <f t="shared" si="0"/>
        <v>15254.660999999996</v>
      </c>
      <c r="M26" s="8">
        <f t="shared" si="1"/>
        <v>15254.660999999996</v>
      </c>
      <c r="N26" s="8">
        <f t="shared" si="2"/>
        <v>15254.660999999996</v>
      </c>
      <c r="O26" s="8">
        <f t="shared" si="3"/>
        <v>15254.660999999996</v>
      </c>
      <c r="P26" s="8">
        <f>K26*J26*12</f>
        <v>61018.643999999986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3310.2+1189.7</f>
        <v>4499.9</v>
      </c>
      <c r="L27" s="8">
        <f t="shared" si="0"/>
        <v>6344.858999999999</v>
      </c>
      <c r="M27" s="8">
        <f t="shared" si="1"/>
        <v>6344.858999999999</v>
      </c>
      <c r="N27" s="8">
        <f t="shared" si="2"/>
        <v>6344.858999999999</v>
      </c>
      <c r="O27" s="8">
        <f t="shared" si="3"/>
        <v>6344.858999999999</v>
      </c>
      <c r="P27" s="8">
        <f>K27*J27*12</f>
        <v>25379.435999999994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2500</v>
      </c>
      <c r="M28" s="8">
        <f t="shared" si="1"/>
        <v>2500</v>
      </c>
      <c r="N28" s="8">
        <f t="shared" si="2"/>
        <v>2500</v>
      </c>
      <c r="O28" s="8">
        <f t="shared" si="3"/>
        <v>2500</v>
      </c>
      <c r="P28" s="8">
        <v>10000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3310.2</v>
      </c>
      <c r="L29" s="8">
        <f t="shared" si="0"/>
        <v>11916.72</v>
      </c>
      <c r="M29" s="8">
        <f t="shared" si="1"/>
        <v>11916.72</v>
      </c>
      <c r="N29" s="8">
        <f t="shared" si="2"/>
        <v>11916.72</v>
      </c>
      <c r="O29" s="8">
        <f t="shared" si="3"/>
        <v>11916.72</v>
      </c>
      <c r="P29" s="8">
        <f>J29*K29*12</f>
        <v>47666.88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3310.2</v>
      </c>
      <c r="L30" s="8">
        <f t="shared" si="0"/>
        <v>7944.48</v>
      </c>
      <c r="M30" s="8">
        <f t="shared" si="1"/>
        <v>7944.48</v>
      </c>
      <c r="N30" s="8">
        <f t="shared" si="2"/>
        <v>7944.48</v>
      </c>
      <c r="O30" s="8">
        <f t="shared" si="3"/>
        <v>7944.48</v>
      </c>
      <c r="P30" s="8">
        <f>K30*J30*12</f>
        <v>31777.92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1834.75</v>
      </c>
      <c r="M32" s="8">
        <f>P32/4</f>
        <v>1834.75</v>
      </c>
      <c r="N32" s="8">
        <f>P32/4</f>
        <v>1834.75</v>
      </c>
      <c r="O32" s="8">
        <f>P32/4</f>
        <v>1834.75</v>
      </c>
      <c r="P32" s="8">
        <v>7339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1054</v>
      </c>
      <c r="L33" s="8"/>
      <c r="M33" s="8">
        <f>P33/2</f>
        <v>527</v>
      </c>
      <c r="N33" s="8"/>
      <c r="O33" s="8">
        <f>P33/2</f>
        <v>527</v>
      </c>
      <c r="P33" s="8">
        <f>K33*J33</f>
        <v>1054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3310.2+1189.7</f>
        <v>4499.9</v>
      </c>
      <c r="L35" s="8">
        <f>P35/4</f>
        <v>6479.856</v>
      </c>
      <c r="M35" s="8">
        <f>P35/4</f>
        <v>6479.856</v>
      </c>
      <c r="N35" s="8">
        <f>P35/4</f>
        <v>6479.856</v>
      </c>
      <c r="O35" s="8">
        <f>P35/4</f>
        <v>6479.856</v>
      </c>
      <c r="P35" s="8">
        <f>K35*J35*12</f>
        <v>25919.424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3310.2</v>
      </c>
      <c r="L37" s="8">
        <f>P37/4</f>
        <v>18868.14</v>
      </c>
      <c r="M37" s="8">
        <f>P37/4</f>
        <v>18868.14</v>
      </c>
      <c r="N37" s="8">
        <f>P37/4</f>
        <v>18868.14</v>
      </c>
      <c r="O37" s="8">
        <f>P37/4</f>
        <v>18868.14</v>
      </c>
      <c r="P37" s="8">
        <f>K37*J37*12</f>
        <v>75472.56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6479.75</v>
      </c>
      <c r="M39" s="8">
        <f>P39/4</f>
        <v>6479.75</v>
      </c>
      <c r="N39" s="8">
        <f>P39/4</f>
        <v>6479.75</v>
      </c>
      <c r="O39" s="8">
        <f>P39/4</f>
        <v>6479.75</v>
      </c>
      <c r="P39" s="8">
        <v>25919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62</v>
      </c>
      <c r="L40" s="8">
        <f>P40/4</f>
        <v>732.84</v>
      </c>
      <c r="M40" s="8">
        <f>L40</f>
        <v>732.84</v>
      </c>
      <c r="N40" s="8">
        <f>M40</f>
        <v>732.84</v>
      </c>
      <c r="O40" s="8">
        <f>N40</f>
        <v>732.84</v>
      </c>
      <c r="P40" s="8">
        <f>J40*K40*12</f>
        <v>2931.36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87955.87599999999</v>
      </c>
      <c r="M41" s="14">
        <f>SUM(M24:M40)</f>
        <v>88482.87599999999</v>
      </c>
      <c r="N41" s="14">
        <f>SUM(N24:N40)</f>
        <v>87955.87599999999</v>
      </c>
      <c r="O41" s="14">
        <f>SUM(O24:O40)</f>
        <v>88482.87599999999</v>
      </c>
      <c r="P41" s="14">
        <f>SUM(P24:P40)</f>
        <v>352877.50399999996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48119.49071999999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400996.99471999996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8:H38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(K30*I17*12)+(345.9*2.53*12)</f>
        <v>261558.228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21540.048000000003</v>
      </c>
    </row>
    <row r="13" spans="1:9" ht="18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K38*I19*12</f>
        <v>79914.852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43561.57536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43561.57536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319451.55264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2000</v>
      </c>
      <c r="M24" s="8">
        <f aca="true" t="shared" si="1" ref="M24:M30">P24/4</f>
        <v>2000</v>
      </c>
      <c r="N24" s="8">
        <f aca="true" t="shared" si="2" ref="N24:N30">P24/4</f>
        <v>2000</v>
      </c>
      <c r="O24" s="8">
        <f aca="true" t="shared" si="3" ref="O24:O30">P24/4</f>
        <v>2000</v>
      </c>
      <c r="P24" s="8">
        <v>8000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3040.9+345.9</f>
        <v>3386.8</v>
      </c>
      <c r="L25" s="8">
        <f t="shared" si="0"/>
        <v>6096.24</v>
      </c>
      <c r="M25" s="8">
        <f t="shared" si="1"/>
        <v>6096.24</v>
      </c>
      <c r="N25" s="8">
        <f t="shared" si="2"/>
        <v>6096.24</v>
      </c>
      <c r="O25" s="8">
        <f t="shared" si="3"/>
        <v>6096.24</v>
      </c>
      <c r="P25" s="8">
        <f>J25*K25*12</f>
        <v>24384.96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3040.9+345.9</f>
        <v>3386.8</v>
      </c>
      <c r="L26" s="8">
        <f t="shared" si="0"/>
        <v>11481.252</v>
      </c>
      <c r="M26" s="8">
        <f t="shared" si="1"/>
        <v>11481.252</v>
      </c>
      <c r="N26" s="8">
        <f t="shared" si="2"/>
        <v>11481.252</v>
      </c>
      <c r="O26" s="8">
        <f t="shared" si="3"/>
        <v>11481.252</v>
      </c>
      <c r="P26" s="8">
        <f>K26*J26*12</f>
        <v>45925.008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3040.9+345.9</f>
        <v>3386.8</v>
      </c>
      <c r="L27" s="8">
        <f t="shared" si="0"/>
        <v>4775.388</v>
      </c>
      <c r="M27" s="8">
        <f t="shared" si="1"/>
        <v>4775.388</v>
      </c>
      <c r="N27" s="8">
        <f t="shared" si="2"/>
        <v>4775.388</v>
      </c>
      <c r="O27" s="8">
        <f t="shared" si="3"/>
        <v>4775.388</v>
      </c>
      <c r="P27" s="8">
        <f>K27*J27*12</f>
        <v>19101.552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3500</v>
      </c>
      <c r="M28" s="8">
        <f t="shared" si="1"/>
        <v>3500</v>
      </c>
      <c r="N28" s="8">
        <f t="shared" si="2"/>
        <v>3500</v>
      </c>
      <c r="O28" s="8">
        <f t="shared" si="3"/>
        <v>3500</v>
      </c>
      <c r="P28" s="8">
        <v>14000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3040.9</v>
      </c>
      <c r="L29" s="8">
        <f t="shared" si="0"/>
        <v>10947.24</v>
      </c>
      <c r="M29" s="8">
        <f t="shared" si="1"/>
        <v>10947.24</v>
      </c>
      <c r="N29" s="8">
        <f t="shared" si="2"/>
        <v>10947.24</v>
      </c>
      <c r="O29" s="8">
        <f t="shared" si="3"/>
        <v>10947.24</v>
      </c>
      <c r="P29" s="8">
        <f>J29*K29*12</f>
        <v>43788.96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3040.9</v>
      </c>
      <c r="L30" s="8">
        <f t="shared" si="0"/>
        <v>7298.160000000001</v>
      </c>
      <c r="M30" s="8">
        <f t="shared" si="1"/>
        <v>7298.160000000001</v>
      </c>
      <c r="N30" s="8">
        <f t="shared" si="2"/>
        <v>7298.160000000001</v>
      </c>
      <c r="O30" s="8">
        <f t="shared" si="3"/>
        <v>7298.160000000001</v>
      </c>
      <c r="P30" s="8">
        <f>K30*J30*12</f>
        <v>29192.640000000003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2487.25</v>
      </c>
      <c r="M32" s="8">
        <f>P32/4</f>
        <v>2487.25</v>
      </c>
      <c r="N32" s="8">
        <f>P32/4</f>
        <v>2487.25</v>
      </c>
      <c r="O32" s="8">
        <f>P32/4</f>
        <v>2487.25</v>
      </c>
      <c r="P32" s="8">
        <v>9949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714</v>
      </c>
      <c r="L33" s="8"/>
      <c r="M33" s="8">
        <f>P33/2</f>
        <v>357</v>
      </c>
      <c r="N33" s="8"/>
      <c r="O33" s="8">
        <f>P33/2</f>
        <v>357</v>
      </c>
      <c r="P33" s="8">
        <f>K33*J33</f>
        <v>714</v>
      </c>
      <c r="R33" s="12"/>
    </row>
    <row r="34" spans="1:18" ht="22.5">
      <c r="A34" s="48" t="s">
        <v>111</v>
      </c>
      <c r="B34" s="49"/>
      <c r="C34" s="49"/>
      <c r="D34" s="49"/>
      <c r="E34" s="49"/>
      <c r="F34" s="49"/>
      <c r="G34" s="49"/>
      <c r="H34" s="50"/>
      <c r="I34" s="4" t="s">
        <v>23</v>
      </c>
      <c r="J34" s="6">
        <v>0.34</v>
      </c>
      <c r="K34" s="6"/>
      <c r="L34" s="8">
        <f>P34/4</f>
        <v>3101.7180000000008</v>
      </c>
      <c r="M34" s="8">
        <f>P34/4</f>
        <v>3101.7180000000008</v>
      </c>
      <c r="N34" s="8">
        <f>P34/4</f>
        <v>3101.7180000000008</v>
      </c>
      <c r="O34" s="8">
        <f>P34/4</f>
        <v>3101.7180000000008</v>
      </c>
      <c r="P34" s="8">
        <f>K29*J34*12</f>
        <v>12406.872000000003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3040.9+345.9</f>
        <v>3386.8</v>
      </c>
      <c r="L36" s="8">
        <f>P36/4</f>
        <v>4876.992</v>
      </c>
      <c r="M36" s="8">
        <f>P36/4</f>
        <v>4876.992</v>
      </c>
      <c r="N36" s="8">
        <f>P36/4</f>
        <v>4876.992</v>
      </c>
      <c r="O36" s="8">
        <f>P36/4</f>
        <v>4876.992</v>
      </c>
      <c r="P36" s="8">
        <f>K36*J36*12</f>
        <v>19507.968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3040.9</v>
      </c>
      <c r="L38" s="8">
        <f>P38/4</f>
        <v>17333.13</v>
      </c>
      <c r="M38" s="8">
        <f>P38/4</f>
        <v>17333.13</v>
      </c>
      <c r="N38" s="8">
        <f>P38/4</f>
        <v>17333.13</v>
      </c>
      <c r="O38" s="8">
        <f>P38/4</f>
        <v>17333.13</v>
      </c>
      <c r="P38" s="8">
        <f>K38*J38*12</f>
        <v>69332.52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4877</v>
      </c>
      <c r="M40" s="8">
        <f>P40/4</f>
        <v>4877</v>
      </c>
      <c r="N40" s="8">
        <f>P40/4</f>
        <v>4877</v>
      </c>
      <c r="O40" s="8">
        <f>P40/4</f>
        <v>4877</v>
      </c>
      <c r="P40" s="8">
        <v>19508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77</v>
      </c>
      <c r="L41" s="8">
        <f>P41/4</f>
        <v>910.14</v>
      </c>
      <c r="M41" s="8">
        <f>L41</f>
        <v>910.14</v>
      </c>
      <c r="N41" s="8">
        <f>M41</f>
        <v>910.14</v>
      </c>
      <c r="O41" s="8">
        <f>N41</f>
        <v>910.14</v>
      </c>
      <c r="P41" s="8">
        <f>J41*K41*12</f>
        <v>3640.56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79684.51</v>
      </c>
      <c r="M42" s="14">
        <f>SUM(M24:M41)</f>
        <v>80041.51</v>
      </c>
      <c r="N42" s="14">
        <f>SUM(N24:N41)</f>
        <v>79684.51</v>
      </c>
      <c r="O42" s="14">
        <f>SUM(O24:O41)</f>
        <v>80041.51</v>
      </c>
      <c r="P42" s="14">
        <f>SUM(P24:P41)</f>
        <v>319452.04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4"/>
      <c r="M43" s="14"/>
      <c r="N43" s="14"/>
      <c r="O43" s="14"/>
      <c r="P43" s="8">
        <f>I15</f>
        <v>43561.57536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4"/>
      <c r="M44" s="14"/>
      <c r="N44" s="14"/>
      <c r="O44" s="14"/>
      <c r="P44" s="14">
        <f>P42+P43</f>
        <v>363013.61536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6"/>
      <c r="M45" s="26"/>
      <c r="N45" s="26"/>
      <c r="O45" s="26"/>
      <c r="P45" s="8">
        <v>0</v>
      </c>
      <c r="Q45" s="15"/>
      <c r="S45" s="15"/>
    </row>
    <row r="48" ht="15">
      <c r="P48" s="15"/>
    </row>
  </sheetData>
  <mergeCells count="47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9:H39"/>
    <mergeCell ref="A44:H44"/>
    <mergeCell ref="A45:H45"/>
    <mergeCell ref="A40:H40"/>
    <mergeCell ref="A41:H41"/>
    <mergeCell ref="A42:H42"/>
    <mergeCell ref="A43:H43"/>
    <mergeCell ref="A35:H35"/>
    <mergeCell ref="A36:H36"/>
    <mergeCell ref="A37:H37"/>
    <mergeCell ref="A38:H38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34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(K29*I17*12)+(633.6*2.53*12)</f>
        <v>228542.20799999998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20153.568</v>
      </c>
    </row>
    <row r="13" spans="1:9" ht="14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66625.056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37838.49984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37838.49984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277482.33216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6.88</v>
      </c>
    </row>
    <row r="18" spans="1:9" ht="16.5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18.75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1500</v>
      </c>
      <c r="M24" s="8">
        <f aca="true" t="shared" si="1" ref="M24:M30">P24/4</f>
        <v>1500</v>
      </c>
      <c r="N24" s="8">
        <f aca="true" t="shared" si="2" ref="N24:N30">P24/4</f>
        <v>1500</v>
      </c>
      <c r="O24" s="8">
        <f aca="true" t="shared" si="3" ref="O24:O30">P24/4</f>
        <v>1500</v>
      </c>
      <c r="P24" s="8">
        <v>6000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2535.2+633.6</f>
        <v>3168.7999999999997</v>
      </c>
      <c r="L25" s="8">
        <f t="shared" si="0"/>
        <v>5703.839999999999</v>
      </c>
      <c r="M25" s="8">
        <f t="shared" si="1"/>
        <v>5703.839999999999</v>
      </c>
      <c r="N25" s="8">
        <f t="shared" si="2"/>
        <v>5703.839999999999</v>
      </c>
      <c r="O25" s="8">
        <f t="shared" si="3"/>
        <v>5703.839999999999</v>
      </c>
      <c r="P25" s="8">
        <f>J25*K25*12</f>
        <v>22815.359999999997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2535.2+633.6</f>
        <v>3168.7999999999997</v>
      </c>
      <c r="L26" s="8">
        <f t="shared" si="0"/>
        <v>10742.231999999998</v>
      </c>
      <c r="M26" s="8">
        <f t="shared" si="1"/>
        <v>10742.231999999998</v>
      </c>
      <c r="N26" s="8">
        <f t="shared" si="2"/>
        <v>10742.231999999998</v>
      </c>
      <c r="O26" s="8">
        <f t="shared" si="3"/>
        <v>10742.231999999998</v>
      </c>
      <c r="P26" s="8">
        <f>K26*J26*12</f>
        <v>42968.92799999999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2535.2+633.6</f>
        <v>3168.7999999999997</v>
      </c>
      <c r="L27" s="8">
        <f t="shared" si="0"/>
        <v>4468.008</v>
      </c>
      <c r="M27" s="8">
        <f t="shared" si="1"/>
        <v>4468.008</v>
      </c>
      <c r="N27" s="8">
        <f t="shared" si="2"/>
        <v>4468.008</v>
      </c>
      <c r="O27" s="8">
        <f t="shared" si="3"/>
        <v>4468.008</v>
      </c>
      <c r="P27" s="8">
        <f>K27*J27*12</f>
        <v>17872.032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2250</v>
      </c>
      <c r="M28" s="8">
        <f t="shared" si="1"/>
        <v>2250</v>
      </c>
      <c r="N28" s="8">
        <f t="shared" si="2"/>
        <v>2250</v>
      </c>
      <c r="O28" s="8">
        <f t="shared" si="3"/>
        <v>2250</v>
      </c>
      <c r="P28" s="8">
        <v>9000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2535.2</v>
      </c>
      <c r="L29" s="8">
        <f t="shared" si="0"/>
        <v>9126.72</v>
      </c>
      <c r="M29" s="8">
        <f t="shared" si="1"/>
        <v>9126.72</v>
      </c>
      <c r="N29" s="8">
        <f t="shared" si="2"/>
        <v>9126.72</v>
      </c>
      <c r="O29" s="8">
        <f t="shared" si="3"/>
        <v>9126.72</v>
      </c>
      <c r="P29" s="8">
        <f>J29*K29*12</f>
        <v>36506.88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2535.2</v>
      </c>
      <c r="L30" s="8">
        <f t="shared" si="0"/>
        <v>6084.48</v>
      </c>
      <c r="M30" s="8">
        <f t="shared" si="1"/>
        <v>6084.48</v>
      </c>
      <c r="N30" s="8">
        <f t="shared" si="2"/>
        <v>6084.48</v>
      </c>
      <c r="O30" s="8">
        <f t="shared" si="3"/>
        <v>6084.48</v>
      </c>
      <c r="P30" s="8">
        <f>K30*J30*12</f>
        <v>24337.92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1883</v>
      </c>
      <c r="M32" s="8">
        <f>P32/4</f>
        <v>1883</v>
      </c>
      <c r="N32" s="8">
        <f>P32/4</f>
        <v>1883</v>
      </c>
      <c r="O32" s="8">
        <f>P32/4</f>
        <v>1883</v>
      </c>
      <c r="P32" s="8">
        <v>7532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643</v>
      </c>
      <c r="L33" s="8"/>
      <c r="M33" s="8">
        <f>P33/2</f>
        <v>321.5</v>
      </c>
      <c r="N33" s="8"/>
      <c r="O33" s="8">
        <f>P33/2</f>
        <v>321.5</v>
      </c>
      <c r="P33" s="8">
        <f>K33*J33</f>
        <v>643</v>
      </c>
      <c r="R33" s="12"/>
    </row>
    <row r="34" spans="1:18" ht="22.5">
      <c r="A34" s="48" t="s">
        <v>111</v>
      </c>
      <c r="B34" s="49"/>
      <c r="C34" s="49"/>
      <c r="D34" s="49"/>
      <c r="E34" s="49"/>
      <c r="F34" s="49"/>
      <c r="G34" s="49"/>
      <c r="H34" s="50"/>
      <c r="I34" s="4" t="s">
        <v>23</v>
      </c>
      <c r="J34" s="6">
        <v>0.41</v>
      </c>
      <c r="K34" s="6"/>
      <c r="L34" s="8">
        <f>P34/4</f>
        <v>3118.2959999999994</v>
      </c>
      <c r="M34" s="8">
        <f>P34/4</f>
        <v>3118.2959999999994</v>
      </c>
      <c r="N34" s="8">
        <f>P34/4</f>
        <v>3118.2959999999994</v>
      </c>
      <c r="O34" s="8">
        <f>P34/4</f>
        <v>3118.2959999999994</v>
      </c>
      <c r="P34" s="8">
        <f>K29*J34*12</f>
        <v>12473.183999999997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2535.2+633.6</f>
        <v>3168.7999999999997</v>
      </c>
      <c r="L36" s="8">
        <f>P36/4</f>
        <v>4563.072</v>
      </c>
      <c r="M36" s="8">
        <f>P36/4</f>
        <v>4563.072</v>
      </c>
      <c r="N36" s="8">
        <f>P36/4</f>
        <v>4563.072</v>
      </c>
      <c r="O36" s="8">
        <f>P36/4</f>
        <v>4563.072</v>
      </c>
      <c r="P36" s="8">
        <f>K36*J36*12</f>
        <v>18252.288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2535.2</v>
      </c>
      <c r="L38" s="8">
        <f>P38/4</f>
        <v>14450.639999999998</v>
      </c>
      <c r="M38" s="8">
        <f>P38/4</f>
        <v>14450.639999999998</v>
      </c>
      <c r="N38" s="8">
        <f>P38/4</f>
        <v>14450.639999999998</v>
      </c>
      <c r="O38" s="8">
        <f>P38/4</f>
        <v>14450.639999999998</v>
      </c>
      <c r="P38" s="8">
        <f>K38*J38*12</f>
        <v>57802.55999999999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4563</v>
      </c>
      <c r="M40" s="8">
        <f>P40/4</f>
        <v>4563</v>
      </c>
      <c r="N40" s="8">
        <f>P40/4</f>
        <v>4563</v>
      </c>
      <c r="O40" s="8">
        <f>P40/4</f>
        <v>4563</v>
      </c>
      <c r="P40" s="8">
        <v>18252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64</v>
      </c>
      <c r="L41" s="8">
        <f>P41/4</f>
        <v>756.48</v>
      </c>
      <c r="M41" s="8">
        <f>L41</f>
        <v>756.48</v>
      </c>
      <c r="N41" s="8">
        <f>M41</f>
        <v>756.48</v>
      </c>
      <c r="O41" s="8">
        <f>N41</f>
        <v>756.48</v>
      </c>
      <c r="P41" s="8">
        <f>J41*K41*12</f>
        <v>3025.92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69209.768</v>
      </c>
      <c r="M42" s="14">
        <f>SUM(M24:M41)</f>
        <v>69531.268</v>
      </c>
      <c r="N42" s="14">
        <f>SUM(N24:N41)</f>
        <v>69209.768</v>
      </c>
      <c r="O42" s="14">
        <f>SUM(O24:O41)</f>
        <v>69531.268</v>
      </c>
      <c r="P42" s="14">
        <f>SUM(P24:P41)</f>
        <v>277482.072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37838.49984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315320.57184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9:H39"/>
    <mergeCell ref="A44:H44"/>
    <mergeCell ref="A45:H45"/>
    <mergeCell ref="A40:H40"/>
    <mergeCell ref="A41:H41"/>
    <mergeCell ref="A42:H42"/>
    <mergeCell ref="A43:H43"/>
    <mergeCell ref="A35:H35"/>
    <mergeCell ref="A36:H36"/>
    <mergeCell ref="A37:H37"/>
    <mergeCell ref="A38:H38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(K29*I17*12)+(62.8*6.54*12)+(56.6*2.53*12)+(63.2*2.53*12)</f>
        <v>247403.496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19560.18</v>
      </c>
    </row>
    <row r="13" spans="1:9" ht="22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76025.412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41158.69056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41158.69056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301830.39744000003</v>
      </c>
    </row>
    <row r="17" spans="1:9" ht="19.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2000</v>
      </c>
      <c r="M24" s="8">
        <f aca="true" t="shared" si="1" ref="M24:M30">P24/4</f>
        <v>2000</v>
      </c>
      <c r="N24" s="8">
        <f aca="true" t="shared" si="2" ref="N24:N30">P24/4</f>
        <v>2000</v>
      </c>
      <c r="O24" s="8">
        <f aca="true" t="shared" si="3" ref="O24:O30">P24/4</f>
        <v>2000</v>
      </c>
      <c r="P24" s="8">
        <v>8000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2892.9+182.6</f>
        <v>3075.5</v>
      </c>
      <c r="L25" s="8">
        <f t="shared" si="0"/>
        <v>5535.9</v>
      </c>
      <c r="M25" s="8">
        <f t="shared" si="1"/>
        <v>5535.9</v>
      </c>
      <c r="N25" s="8">
        <f t="shared" si="2"/>
        <v>5535.9</v>
      </c>
      <c r="O25" s="8">
        <f t="shared" si="3"/>
        <v>5535.9</v>
      </c>
      <c r="P25" s="8">
        <f>J25*K25*12</f>
        <v>22143.6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2892.9+182.6</f>
        <v>3075.5</v>
      </c>
      <c r="L26" s="8">
        <f t="shared" si="0"/>
        <v>10425.945</v>
      </c>
      <c r="M26" s="8">
        <f t="shared" si="1"/>
        <v>10425.945</v>
      </c>
      <c r="N26" s="8">
        <f t="shared" si="2"/>
        <v>10425.945</v>
      </c>
      <c r="O26" s="8">
        <f t="shared" si="3"/>
        <v>10425.945</v>
      </c>
      <c r="P26" s="8">
        <f>K26*J26*12</f>
        <v>41703.78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2892.9+182.6</f>
        <v>3075.5</v>
      </c>
      <c r="L27" s="8">
        <f t="shared" si="0"/>
        <v>4336.455</v>
      </c>
      <c r="M27" s="8">
        <f t="shared" si="1"/>
        <v>4336.455</v>
      </c>
      <c r="N27" s="8">
        <f t="shared" si="2"/>
        <v>4336.455</v>
      </c>
      <c r="O27" s="8">
        <f t="shared" si="3"/>
        <v>4336.455</v>
      </c>
      <c r="P27" s="8">
        <f>K27*J27*12</f>
        <v>17345.82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3500</v>
      </c>
      <c r="M28" s="8">
        <f t="shared" si="1"/>
        <v>3500</v>
      </c>
      <c r="N28" s="8">
        <f t="shared" si="2"/>
        <v>3500</v>
      </c>
      <c r="O28" s="8">
        <f t="shared" si="3"/>
        <v>3500</v>
      </c>
      <c r="P28" s="8">
        <v>14000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2892.9</v>
      </c>
      <c r="L29" s="8">
        <f t="shared" si="0"/>
        <v>10414.44</v>
      </c>
      <c r="M29" s="8">
        <f t="shared" si="1"/>
        <v>10414.44</v>
      </c>
      <c r="N29" s="8">
        <f t="shared" si="2"/>
        <v>10414.44</v>
      </c>
      <c r="O29" s="8">
        <f t="shared" si="3"/>
        <v>10414.44</v>
      </c>
      <c r="P29" s="8">
        <f>J29*K29*12</f>
        <v>41657.76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2892.9</v>
      </c>
      <c r="L30" s="8">
        <f t="shared" si="0"/>
        <v>6942.960000000001</v>
      </c>
      <c r="M30" s="8">
        <f t="shared" si="1"/>
        <v>6942.960000000001</v>
      </c>
      <c r="N30" s="8">
        <f t="shared" si="2"/>
        <v>6942.960000000001</v>
      </c>
      <c r="O30" s="8">
        <f t="shared" si="3"/>
        <v>6942.960000000001</v>
      </c>
      <c r="P30" s="8">
        <f>K30*J30*12</f>
        <v>27771.840000000004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2801.25</v>
      </c>
      <c r="M32" s="8">
        <f>P32/4</f>
        <v>2801.25</v>
      </c>
      <c r="N32" s="8">
        <f>P32/4</f>
        <v>2801.25</v>
      </c>
      <c r="O32" s="8">
        <f>P32/4</f>
        <v>2801.25</v>
      </c>
      <c r="P32" s="8">
        <v>11205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713.2</v>
      </c>
      <c r="L33" s="8"/>
      <c r="M33" s="8">
        <f>P33/2</f>
        <v>356.6</v>
      </c>
      <c r="N33" s="8"/>
      <c r="O33" s="8">
        <f>P33/2</f>
        <v>356.6</v>
      </c>
      <c r="P33" s="8">
        <f>K33*J33</f>
        <v>713.2</v>
      </c>
      <c r="R33" s="12"/>
    </row>
    <row r="34" spans="1:18" ht="22.5">
      <c r="A34" s="48" t="s">
        <v>111</v>
      </c>
      <c r="B34" s="49"/>
      <c r="C34" s="49"/>
      <c r="D34" s="49"/>
      <c r="E34" s="49"/>
      <c r="F34" s="49"/>
      <c r="G34" s="49"/>
      <c r="H34" s="50"/>
      <c r="I34" s="4" t="s">
        <v>23</v>
      </c>
      <c r="J34" s="6">
        <v>0.36</v>
      </c>
      <c r="K34" s="6"/>
      <c r="L34" s="8">
        <f>P34/4</f>
        <v>3124.332</v>
      </c>
      <c r="M34" s="8">
        <f>P34/4</f>
        <v>3124.332</v>
      </c>
      <c r="N34" s="8">
        <f>P34/4</f>
        <v>3124.332</v>
      </c>
      <c r="O34" s="8">
        <f>P34/4</f>
        <v>3124.332</v>
      </c>
      <c r="P34" s="8">
        <f>K29*J34*12</f>
        <v>12497.328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2892.9+182.6</f>
        <v>3075.5</v>
      </c>
      <c r="L36" s="8">
        <f>P36/4</f>
        <v>4428.72</v>
      </c>
      <c r="M36" s="8">
        <f>P36/4</f>
        <v>4428.72</v>
      </c>
      <c r="N36" s="8">
        <f>P36/4</f>
        <v>4428.72</v>
      </c>
      <c r="O36" s="8">
        <f>P36/4</f>
        <v>4428.72</v>
      </c>
      <c r="P36" s="8">
        <f>K36*J36*12</f>
        <v>17714.88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2892.9</v>
      </c>
      <c r="L38" s="8">
        <f>P38/4</f>
        <v>16489.53</v>
      </c>
      <c r="M38" s="8">
        <f>P38/4</f>
        <v>16489.53</v>
      </c>
      <c r="N38" s="8">
        <f>P38/4</f>
        <v>16489.53</v>
      </c>
      <c r="O38" s="8">
        <f>P38/4</f>
        <v>16489.53</v>
      </c>
      <c r="P38" s="8">
        <f>K38*J38*12</f>
        <v>65958.12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4428.75</v>
      </c>
      <c r="M40" s="8">
        <f>P40/4</f>
        <v>4428.75</v>
      </c>
      <c r="N40" s="8">
        <f>P40/4</f>
        <v>4428.75</v>
      </c>
      <c r="O40" s="8">
        <f>P40/4</f>
        <v>4428.75</v>
      </c>
      <c r="P40" s="8">
        <v>17715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72</v>
      </c>
      <c r="L41" s="8">
        <f>P41/4</f>
        <v>851.04</v>
      </c>
      <c r="M41" s="8">
        <f>L41</f>
        <v>851.04</v>
      </c>
      <c r="N41" s="8">
        <f>M41</f>
        <v>851.04</v>
      </c>
      <c r="O41" s="8">
        <f>N41</f>
        <v>851.04</v>
      </c>
      <c r="P41" s="8">
        <f>J41*K41*12</f>
        <v>3404.16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75279.322</v>
      </c>
      <c r="M42" s="14">
        <f>SUM(M24:M41)</f>
        <v>75635.922</v>
      </c>
      <c r="N42" s="14">
        <f>SUM(N24:N41)</f>
        <v>75279.322</v>
      </c>
      <c r="O42" s="14">
        <f>SUM(O24:O41)</f>
        <v>75635.922</v>
      </c>
      <c r="P42" s="14">
        <f>SUM(P24:P41)</f>
        <v>301830.488</v>
      </c>
      <c r="Q42" s="22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41158.69056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342989.17856000003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9:H39"/>
    <mergeCell ref="A38:H38"/>
    <mergeCell ref="A44:H44"/>
    <mergeCell ref="A34:H34"/>
    <mergeCell ref="A45:H45"/>
    <mergeCell ref="A40:H40"/>
    <mergeCell ref="A41:H41"/>
    <mergeCell ref="A42:H42"/>
    <mergeCell ref="A43:H43"/>
    <mergeCell ref="A35:H35"/>
    <mergeCell ref="A36:H36"/>
    <mergeCell ref="A37:H3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34">
      <selection activeCell="P33" sqref="P33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89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(K29*I17*12)+(132.5*2.53*12)+(201.2*2.53*12)+(252*2.19*12)+(66.4*2.53*12)</f>
        <v>200779.932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19961.3688</v>
      </c>
    </row>
    <row r="13" spans="1:9" ht="18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65344.6944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34330.319424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34330.319424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251755.67577600002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750</v>
      </c>
      <c r="M24" s="8">
        <f aca="true" t="shared" si="1" ref="M24:M30">P24/4</f>
        <v>750</v>
      </c>
      <c r="N24" s="8">
        <f aca="true" t="shared" si="2" ref="N24:N30">P24/4</f>
        <v>750</v>
      </c>
      <c r="O24" s="8">
        <f aca="true" t="shared" si="3" ref="O24:O30">P24/4</f>
        <v>750</v>
      </c>
      <c r="P24" s="8">
        <v>3000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2486.48+652.1</f>
        <v>3138.58</v>
      </c>
      <c r="L25" s="8">
        <f t="shared" si="0"/>
        <v>5649.4439999999995</v>
      </c>
      <c r="M25" s="8">
        <f t="shared" si="1"/>
        <v>5649.4439999999995</v>
      </c>
      <c r="N25" s="8">
        <f t="shared" si="2"/>
        <v>5649.4439999999995</v>
      </c>
      <c r="O25" s="8">
        <f t="shared" si="3"/>
        <v>5649.4439999999995</v>
      </c>
      <c r="P25" s="8">
        <f>J25*K25*12</f>
        <v>22597.775999999998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2486.48+652.1</f>
        <v>3138.58</v>
      </c>
      <c r="L26" s="8">
        <f t="shared" si="0"/>
        <v>10639.786199999999</v>
      </c>
      <c r="M26" s="8">
        <f t="shared" si="1"/>
        <v>10639.786199999999</v>
      </c>
      <c r="N26" s="8">
        <f t="shared" si="2"/>
        <v>10639.786199999999</v>
      </c>
      <c r="O26" s="8">
        <f t="shared" si="3"/>
        <v>10639.786199999999</v>
      </c>
      <c r="P26" s="8">
        <f>K26*J26*12</f>
        <v>42559.144799999995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2486.48+652.1</f>
        <v>3138.58</v>
      </c>
      <c r="L27" s="8">
        <f t="shared" si="0"/>
        <v>4425.3978</v>
      </c>
      <c r="M27" s="8">
        <f t="shared" si="1"/>
        <v>4425.3978</v>
      </c>
      <c r="N27" s="8">
        <f t="shared" si="2"/>
        <v>4425.3978</v>
      </c>
      <c r="O27" s="8">
        <f t="shared" si="3"/>
        <v>4425.3978</v>
      </c>
      <c r="P27" s="8">
        <f>K27*J27*12</f>
        <v>17701.5912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1500</v>
      </c>
      <c r="M28" s="8">
        <f t="shared" si="1"/>
        <v>1500</v>
      </c>
      <c r="N28" s="8">
        <f t="shared" si="2"/>
        <v>1500</v>
      </c>
      <c r="O28" s="8">
        <f t="shared" si="3"/>
        <v>1500</v>
      </c>
      <c r="P28" s="8">
        <v>6000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2486.48</v>
      </c>
      <c r="L29" s="8">
        <f t="shared" si="0"/>
        <v>8951.328</v>
      </c>
      <c r="M29" s="8">
        <f t="shared" si="1"/>
        <v>8951.328</v>
      </c>
      <c r="N29" s="8">
        <f t="shared" si="2"/>
        <v>8951.328</v>
      </c>
      <c r="O29" s="8">
        <f t="shared" si="3"/>
        <v>8951.328</v>
      </c>
      <c r="P29" s="8">
        <f>J29*K29*12</f>
        <v>35805.312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2486.48</v>
      </c>
      <c r="L30" s="8">
        <f t="shared" si="0"/>
        <v>5967.552000000001</v>
      </c>
      <c r="M30" s="8">
        <f t="shared" si="1"/>
        <v>5967.552000000001</v>
      </c>
      <c r="N30" s="8">
        <f t="shared" si="2"/>
        <v>5967.552000000001</v>
      </c>
      <c r="O30" s="8">
        <f t="shared" si="3"/>
        <v>5967.552000000001</v>
      </c>
      <c r="P30" s="8">
        <f>K30*J30*12</f>
        <v>23870.208000000002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856.75</v>
      </c>
      <c r="M32" s="8">
        <f>P32/4</f>
        <v>856.75</v>
      </c>
      <c r="N32" s="8">
        <f>P32/4</f>
        <v>856.75</v>
      </c>
      <c r="O32" s="8">
        <f>P32/4</f>
        <v>856.75</v>
      </c>
      <c r="P32" s="8">
        <v>3427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874.2</v>
      </c>
      <c r="L33" s="8"/>
      <c r="M33" s="8">
        <f>P33/2</f>
        <v>437.1</v>
      </c>
      <c r="N33" s="8"/>
      <c r="O33" s="8">
        <f>P33/2</f>
        <v>437.1</v>
      </c>
      <c r="P33" s="8">
        <f>K33*J33</f>
        <v>874.2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2486.48+652.1</f>
        <v>3138.58</v>
      </c>
      <c r="L35" s="8">
        <f>P35/4</f>
        <v>4519.5552</v>
      </c>
      <c r="M35" s="8">
        <f>P35/4</f>
        <v>4519.5552</v>
      </c>
      <c r="N35" s="8">
        <f>P35/4</f>
        <v>4519.5552</v>
      </c>
      <c r="O35" s="8">
        <f>P35/4</f>
        <v>4519.5552</v>
      </c>
      <c r="P35" s="8">
        <f>K35*J35*12</f>
        <v>18078.2208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2486.48</v>
      </c>
      <c r="L37" s="8">
        <f>P37/4</f>
        <v>14172.936</v>
      </c>
      <c r="M37" s="8">
        <f>P37/4</f>
        <v>14172.936</v>
      </c>
      <c r="N37" s="8">
        <f>P37/4</f>
        <v>14172.936</v>
      </c>
      <c r="O37" s="8">
        <f>P37/4</f>
        <v>14172.936</v>
      </c>
      <c r="P37" s="8">
        <f>K37*J37*12</f>
        <v>56691.744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4519.5</v>
      </c>
      <c r="M39" s="8">
        <f>P39/4</f>
        <v>4519.5</v>
      </c>
      <c r="N39" s="8">
        <f>P39/4</f>
        <v>4519.5</v>
      </c>
      <c r="O39" s="8">
        <f>P39/4</f>
        <v>4519.5</v>
      </c>
      <c r="P39" s="8">
        <v>18078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65</v>
      </c>
      <c r="L40" s="8">
        <f>P40/4</f>
        <v>768.3000000000001</v>
      </c>
      <c r="M40" s="8">
        <f>L40</f>
        <v>768.3000000000001</v>
      </c>
      <c r="N40" s="8">
        <f>M40</f>
        <v>768.3000000000001</v>
      </c>
      <c r="O40" s="8">
        <f>N40</f>
        <v>768.3000000000001</v>
      </c>
      <c r="P40" s="8">
        <f>J40*K40*12</f>
        <v>3073.2000000000003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62720.54920000001</v>
      </c>
      <c r="M41" s="14">
        <f>SUM(M24:M40)</f>
        <v>63157.64920000001</v>
      </c>
      <c r="N41" s="14">
        <f>SUM(N24:N40)</f>
        <v>62720.54920000001</v>
      </c>
      <c r="O41" s="14">
        <f>SUM(O24:O40)</f>
        <v>63157.64920000001</v>
      </c>
      <c r="P41" s="14">
        <f>SUM(P24:P40)</f>
        <v>251756.39680000005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34330.319424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286086.71622400003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20:I20"/>
    <mergeCell ref="A21:H22"/>
    <mergeCell ref="I21:I22"/>
    <mergeCell ref="A18:H18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8:H38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22">
      <selection activeCell="P35" sqref="P35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194841.56399999998</v>
      </c>
    </row>
    <row r="12" spans="1:9" ht="1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K27*I17*12</f>
        <v>69951.3156</v>
      </c>
    </row>
    <row r="13" spans="1:9" ht="1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(I11+I12)*12%</f>
        <v>31775.145551999998</v>
      </c>
    </row>
    <row r="14" spans="1:9" ht="15.75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31775.145551999998</v>
      </c>
    </row>
    <row r="15" spans="1:9" ht="12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(I11+I12)-I14</f>
        <v>233017.73404799998</v>
      </c>
    </row>
    <row r="16" spans="1:9" ht="21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6.1</v>
      </c>
    </row>
    <row r="17" spans="1:9" ht="21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1000</v>
      </c>
      <c r="M22" s="8">
        <f aca="true" t="shared" si="1" ref="M22:M28">P22/4</f>
        <v>1000</v>
      </c>
      <c r="N22" s="8">
        <f aca="true" t="shared" si="2" ref="N22:N28">P22/4</f>
        <v>1000</v>
      </c>
      <c r="O22" s="8">
        <f aca="true" t="shared" si="3" ref="O22:O28">P22/4</f>
        <v>1000</v>
      </c>
      <c r="P22" s="8">
        <v>4000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2661.77</v>
      </c>
      <c r="L23" s="8">
        <f t="shared" si="0"/>
        <v>4791.186</v>
      </c>
      <c r="M23" s="8">
        <f t="shared" si="1"/>
        <v>4791.186</v>
      </c>
      <c r="N23" s="8">
        <f t="shared" si="2"/>
        <v>4791.186</v>
      </c>
      <c r="O23" s="8">
        <f t="shared" si="3"/>
        <v>4791.186</v>
      </c>
      <c r="P23" s="8">
        <f>J23*K23*12</f>
        <v>19164.744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2661.77</v>
      </c>
      <c r="L24" s="8">
        <f t="shared" si="0"/>
        <v>9023.400299999998</v>
      </c>
      <c r="M24" s="8">
        <f t="shared" si="1"/>
        <v>9023.400299999998</v>
      </c>
      <c r="N24" s="8">
        <f t="shared" si="2"/>
        <v>9023.400299999998</v>
      </c>
      <c r="O24" s="8">
        <f t="shared" si="3"/>
        <v>9023.400299999998</v>
      </c>
      <c r="P24" s="8">
        <f>K24*J24*12</f>
        <v>36093.60119999999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2661.77</v>
      </c>
      <c r="L25" s="8">
        <f t="shared" si="0"/>
        <v>3753.0957</v>
      </c>
      <c r="M25" s="8">
        <f t="shared" si="1"/>
        <v>3753.0957</v>
      </c>
      <c r="N25" s="8">
        <f t="shared" si="2"/>
        <v>3753.0957</v>
      </c>
      <c r="O25" s="8">
        <f t="shared" si="3"/>
        <v>3753.0957</v>
      </c>
      <c r="P25" s="8">
        <f>K25*J25*12</f>
        <v>15012.3828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1250</v>
      </c>
      <c r="M26" s="8">
        <f t="shared" si="1"/>
        <v>1250</v>
      </c>
      <c r="N26" s="8">
        <f t="shared" si="2"/>
        <v>1250</v>
      </c>
      <c r="O26" s="8">
        <f t="shared" si="3"/>
        <v>1250</v>
      </c>
      <c r="P26" s="8">
        <v>5000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2661.77</v>
      </c>
      <c r="L27" s="8">
        <f t="shared" si="0"/>
        <v>9582.372</v>
      </c>
      <c r="M27" s="8">
        <f t="shared" si="1"/>
        <v>9582.372</v>
      </c>
      <c r="N27" s="8">
        <f t="shared" si="2"/>
        <v>9582.372</v>
      </c>
      <c r="O27" s="8">
        <f t="shared" si="3"/>
        <v>9582.372</v>
      </c>
      <c r="P27" s="8">
        <f>J27*K27*12</f>
        <v>38329.488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2661.77</v>
      </c>
      <c r="L28" s="8">
        <f t="shared" si="0"/>
        <v>6388.2480000000005</v>
      </c>
      <c r="M28" s="8">
        <f t="shared" si="1"/>
        <v>6388.2480000000005</v>
      </c>
      <c r="N28" s="8">
        <f t="shared" si="2"/>
        <v>6388.2480000000005</v>
      </c>
      <c r="O28" s="8">
        <f t="shared" si="3"/>
        <v>6388.2480000000005</v>
      </c>
      <c r="P28" s="8">
        <f>K28*J28*12</f>
        <v>25552.992000000002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1735.25</v>
      </c>
      <c r="M30" s="8">
        <f>P30/4</f>
        <v>1735.25</v>
      </c>
      <c r="N30" s="8">
        <f>P30/4</f>
        <v>1735.25</v>
      </c>
      <c r="O30" s="8">
        <f>P30/4</f>
        <v>1735.25</v>
      </c>
      <c r="P30" s="8">
        <v>6941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>
        <v>1</v>
      </c>
      <c r="K31" s="6">
        <v>190</v>
      </c>
      <c r="L31" s="8"/>
      <c r="M31" s="8">
        <f>P31/2</f>
        <v>95</v>
      </c>
      <c r="N31" s="8"/>
      <c r="O31" s="8">
        <f>P31/2</f>
        <v>95</v>
      </c>
      <c r="P31" s="8">
        <f>K31*J31</f>
        <v>190</v>
      </c>
      <c r="R31" s="12"/>
    </row>
    <row r="32" spans="1:18" ht="15">
      <c r="A32" s="51" t="s">
        <v>141</v>
      </c>
      <c r="B32" s="52"/>
      <c r="C32" s="52"/>
      <c r="D32" s="52"/>
      <c r="E32" s="52"/>
      <c r="F32" s="52"/>
      <c r="G32" s="52"/>
      <c r="H32" s="53"/>
      <c r="I32" s="4"/>
      <c r="J32" s="6"/>
      <c r="K32" s="6"/>
      <c r="L32" s="8"/>
      <c r="M32" s="8"/>
      <c r="N32" s="8"/>
      <c r="O32" s="8"/>
      <c r="P32" s="8"/>
      <c r="R32" s="12"/>
    </row>
    <row r="33" spans="1:18" ht="22.5">
      <c r="A33" s="54" t="s">
        <v>142</v>
      </c>
      <c r="B33" s="55"/>
      <c r="C33" s="55"/>
      <c r="D33" s="55"/>
      <c r="E33" s="55"/>
      <c r="F33" s="55"/>
      <c r="G33" s="55"/>
      <c r="H33" s="56"/>
      <c r="I33" s="4" t="s">
        <v>23</v>
      </c>
      <c r="J33" s="6">
        <v>1.9</v>
      </c>
      <c r="K33" s="6">
        <v>2661.77</v>
      </c>
      <c r="L33" s="8">
        <f>P33/4</f>
        <v>15172.088999999998</v>
      </c>
      <c r="M33" s="8">
        <f>P33/4</f>
        <v>15172.088999999998</v>
      </c>
      <c r="N33" s="8">
        <f>P33/4</f>
        <v>15172.088999999998</v>
      </c>
      <c r="O33" s="8">
        <f>P33/4</f>
        <v>15172.088999999998</v>
      </c>
      <c r="P33" s="8">
        <f>K33*J33*12</f>
        <v>60688.35599999999</v>
      </c>
      <c r="R33" s="12"/>
    </row>
    <row r="34" spans="1:16" ht="15">
      <c r="A34" s="51" t="s">
        <v>143</v>
      </c>
      <c r="B34" s="52"/>
      <c r="C34" s="52"/>
      <c r="D34" s="52"/>
      <c r="E34" s="52"/>
      <c r="F34" s="52"/>
      <c r="G34" s="52"/>
      <c r="H34" s="53"/>
      <c r="I34" s="5"/>
      <c r="J34" s="6"/>
      <c r="K34" s="2"/>
      <c r="L34" s="26"/>
      <c r="M34" s="26"/>
      <c r="N34" s="26"/>
      <c r="O34" s="26"/>
      <c r="P34" s="8"/>
    </row>
    <row r="35" spans="1:16" ht="21" customHeight="1">
      <c r="A35" s="73" t="s">
        <v>144</v>
      </c>
      <c r="B35" s="74"/>
      <c r="C35" s="74"/>
      <c r="D35" s="74"/>
      <c r="E35" s="74"/>
      <c r="F35" s="74"/>
      <c r="G35" s="74"/>
      <c r="H35" s="75"/>
      <c r="I35" s="2"/>
      <c r="J35" s="6"/>
      <c r="K35" s="2"/>
      <c r="L35" s="8">
        <f>P35/4</f>
        <v>3833</v>
      </c>
      <c r="M35" s="8">
        <f>P35/4</f>
        <v>3833</v>
      </c>
      <c r="N35" s="8">
        <f>P35/4</f>
        <v>3833</v>
      </c>
      <c r="O35" s="8">
        <f>P35/4</f>
        <v>3833</v>
      </c>
      <c r="P35" s="8">
        <v>15332</v>
      </c>
    </row>
    <row r="36" spans="1:16" ht="15" customHeight="1">
      <c r="A36" s="73" t="s">
        <v>145</v>
      </c>
      <c r="B36" s="74"/>
      <c r="C36" s="74"/>
      <c r="D36" s="74"/>
      <c r="E36" s="74"/>
      <c r="F36" s="74"/>
      <c r="G36" s="74"/>
      <c r="H36" s="75"/>
      <c r="I36" s="6" t="s">
        <v>27</v>
      </c>
      <c r="J36" s="6">
        <v>3.94</v>
      </c>
      <c r="K36" s="6">
        <v>142</v>
      </c>
      <c r="L36" s="8">
        <f>P36/4</f>
        <v>1678.44</v>
      </c>
      <c r="M36" s="8">
        <f>L36</f>
        <v>1678.44</v>
      </c>
      <c r="N36" s="8">
        <f>M36</f>
        <v>1678.44</v>
      </c>
      <c r="O36" s="8">
        <f>N36</f>
        <v>1678.44</v>
      </c>
      <c r="P36" s="8">
        <f>J36*K36*12</f>
        <v>6713.76</v>
      </c>
    </row>
    <row r="37" spans="1:17" ht="15">
      <c r="A37" s="51" t="s">
        <v>28</v>
      </c>
      <c r="B37" s="52"/>
      <c r="C37" s="52"/>
      <c r="D37" s="52"/>
      <c r="E37" s="52"/>
      <c r="F37" s="52"/>
      <c r="G37" s="52"/>
      <c r="H37" s="53"/>
      <c r="I37" s="2"/>
      <c r="J37" s="6"/>
      <c r="K37" s="2"/>
      <c r="L37" s="14">
        <f>SUM(L22:L36)</f>
        <v>58207.081</v>
      </c>
      <c r="M37" s="14">
        <f>SUM(M22:M36)</f>
        <v>58302.081</v>
      </c>
      <c r="N37" s="14">
        <f>SUM(N22:N36)</f>
        <v>58207.081</v>
      </c>
      <c r="O37" s="14">
        <f>SUM(O22:O36)</f>
        <v>58302.081</v>
      </c>
      <c r="P37" s="14">
        <f>SUM(P22:P36)</f>
        <v>233018.324</v>
      </c>
      <c r="Q37" s="15"/>
    </row>
    <row r="38" spans="1:16" ht="15" customHeight="1">
      <c r="A38" s="73" t="s">
        <v>125</v>
      </c>
      <c r="B38" s="74"/>
      <c r="C38" s="74"/>
      <c r="D38" s="74"/>
      <c r="E38" s="74"/>
      <c r="F38" s="74"/>
      <c r="G38" s="74"/>
      <c r="H38" s="75"/>
      <c r="I38" s="2"/>
      <c r="J38" s="6"/>
      <c r="K38" s="2"/>
      <c r="L38" s="13"/>
      <c r="M38" s="13"/>
      <c r="N38" s="13"/>
      <c r="O38" s="13"/>
      <c r="P38" s="8">
        <f>I14</f>
        <v>31775.145551999998</v>
      </c>
    </row>
    <row r="39" spans="1:16" ht="15" customHeight="1">
      <c r="A39" s="79" t="s">
        <v>29</v>
      </c>
      <c r="B39" s="80"/>
      <c r="C39" s="80"/>
      <c r="D39" s="80"/>
      <c r="E39" s="80"/>
      <c r="F39" s="80"/>
      <c r="G39" s="80"/>
      <c r="H39" s="81"/>
      <c r="I39" s="2"/>
      <c r="J39" s="6"/>
      <c r="K39" s="2"/>
      <c r="L39" s="13"/>
      <c r="M39" s="13"/>
      <c r="N39" s="13"/>
      <c r="O39" s="13"/>
      <c r="P39" s="14">
        <f>P37+P38</f>
        <v>264793.469552</v>
      </c>
    </row>
    <row r="40" spans="1:19" ht="15">
      <c r="A40" s="54" t="s">
        <v>30</v>
      </c>
      <c r="B40" s="55"/>
      <c r="C40" s="55"/>
      <c r="D40" s="55"/>
      <c r="E40" s="55"/>
      <c r="F40" s="55"/>
      <c r="G40" s="55"/>
      <c r="H40" s="56"/>
      <c r="I40" s="2"/>
      <c r="J40" s="6"/>
      <c r="K40" s="2"/>
      <c r="L40" s="2"/>
      <c r="M40" s="2"/>
      <c r="N40" s="2"/>
      <c r="O40" s="2"/>
      <c r="P40" s="6">
        <v>0</v>
      </c>
      <c r="Q40" s="15"/>
      <c r="S40" s="15"/>
    </row>
    <row r="43" ht="15">
      <c r="P43" s="15"/>
    </row>
  </sheetData>
  <mergeCells count="42">
    <mergeCell ref="A1:B1"/>
    <mergeCell ref="A3:B3"/>
    <mergeCell ref="L4:P4"/>
    <mergeCell ref="K3:P3"/>
    <mergeCell ref="A14:H14"/>
    <mergeCell ref="A15:H15"/>
    <mergeCell ref="A6:P6"/>
    <mergeCell ref="A7:P7"/>
    <mergeCell ref="A9:H9"/>
    <mergeCell ref="A10:H10"/>
    <mergeCell ref="A11:H11"/>
    <mergeCell ref="A12:H12"/>
    <mergeCell ref="A13:H13"/>
    <mergeCell ref="A16:H16"/>
    <mergeCell ref="A18:I18"/>
    <mergeCell ref="A19:H20"/>
    <mergeCell ref="I19:I20"/>
    <mergeCell ref="A17:H17"/>
    <mergeCell ref="J19:J20"/>
    <mergeCell ref="K19:K20"/>
    <mergeCell ref="L19:O19"/>
    <mergeCell ref="P19:P20"/>
    <mergeCell ref="A34:H34"/>
    <mergeCell ref="A26:H26"/>
    <mergeCell ref="A27:H27"/>
    <mergeCell ref="A28:H28"/>
    <mergeCell ref="A29:H29"/>
    <mergeCell ref="A32:H32"/>
    <mergeCell ref="A33:H33"/>
    <mergeCell ref="A39:H39"/>
    <mergeCell ref="A40:H40"/>
    <mergeCell ref="A35:H35"/>
    <mergeCell ref="A36:H36"/>
    <mergeCell ref="A37:H37"/>
    <mergeCell ref="A38:H38"/>
    <mergeCell ref="A25:H25"/>
    <mergeCell ref="A30:H30"/>
    <mergeCell ref="A31:H31"/>
    <mergeCell ref="A21:H21"/>
    <mergeCell ref="A22:H22"/>
    <mergeCell ref="A23:H23"/>
    <mergeCell ref="A24:H24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30">
      <selection activeCell="P43" sqref="P43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8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2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3.25" customHeight="1">
      <c r="A11" s="57" t="s">
        <v>155</v>
      </c>
      <c r="B11" s="57"/>
      <c r="C11" s="57"/>
      <c r="D11" s="57"/>
      <c r="E11" s="57"/>
      <c r="F11" s="57"/>
      <c r="G11" s="57"/>
      <c r="H11" s="57"/>
      <c r="I11" s="8">
        <f>K28*I19*12</f>
        <v>388975.77600000007</v>
      </c>
    </row>
    <row r="12" spans="1:9" ht="22.5" customHeight="1">
      <c r="A12" s="57" t="s">
        <v>128</v>
      </c>
      <c r="B12" s="57"/>
      <c r="C12" s="57"/>
      <c r="D12" s="57"/>
      <c r="E12" s="57"/>
      <c r="F12" s="57"/>
      <c r="G12" s="57"/>
      <c r="H12" s="57"/>
      <c r="I12" s="8">
        <f>K40*I20*12</f>
        <v>169665.47999999998</v>
      </c>
    </row>
    <row r="13" spans="1:9" ht="20.25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K41*I21*12</f>
        <v>34962.816000000006</v>
      </c>
    </row>
    <row r="14" spans="1:9" ht="11.25" customHeight="1">
      <c r="A14" s="57" t="s">
        <v>115</v>
      </c>
      <c r="B14" s="57"/>
      <c r="C14" s="57"/>
      <c r="D14" s="57"/>
      <c r="E14" s="57"/>
      <c r="F14" s="57"/>
      <c r="G14" s="57"/>
      <c r="H14" s="57"/>
      <c r="I14" s="8">
        <f>K33*I22*12</f>
        <v>154042.848</v>
      </c>
    </row>
    <row r="15" spans="1:9" ht="12.75" customHeight="1">
      <c r="A15" s="87" t="s">
        <v>37</v>
      </c>
      <c r="B15" s="88"/>
      <c r="C15" s="88"/>
      <c r="D15" s="88"/>
      <c r="E15" s="88"/>
      <c r="F15" s="88"/>
      <c r="G15" s="88"/>
      <c r="H15" s="89"/>
      <c r="I15" s="16"/>
    </row>
    <row r="16" spans="1:9" ht="12.75" customHeight="1">
      <c r="A16" s="58" t="s">
        <v>38</v>
      </c>
      <c r="B16" s="59"/>
      <c r="C16" s="59"/>
      <c r="D16" s="59"/>
      <c r="E16" s="59"/>
      <c r="F16" s="59"/>
      <c r="G16" s="59"/>
      <c r="H16" s="60"/>
      <c r="I16" s="18">
        <f>SUM(I11:I14)*12%</f>
        <v>89717.6304</v>
      </c>
    </row>
    <row r="17" spans="1:9" ht="12" customHeight="1">
      <c r="A17" s="61" t="s">
        <v>39</v>
      </c>
      <c r="B17" s="62"/>
      <c r="C17" s="62"/>
      <c r="D17" s="62"/>
      <c r="E17" s="62"/>
      <c r="F17" s="62"/>
      <c r="G17" s="62"/>
      <c r="H17" s="63"/>
      <c r="I17" s="8">
        <f>I16</f>
        <v>89717.6304</v>
      </c>
    </row>
    <row r="18" spans="1:9" ht="11.25" customHeight="1">
      <c r="A18" s="46" t="s">
        <v>4</v>
      </c>
      <c r="B18" s="46"/>
      <c r="C18" s="46"/>
      <c r="D18" s="46"/>
      <c r="E18" s="46"/>
      <c r="F18" s="46"/>
      <c r="G18" s="46"/>
      <c r="H18" s="46"/>
      <c r="I18" s="14">
        <f>SUM(I11:I14)-I17</f>
        <v>657929.2896</v>
      </c>
    </row>
    <row r="19" spans="1:9" ht="12" customHeight="1">
      <c r="A19" s="57" t="s">
        <v>150</v>
      </c>
      <c r="B19" s="57"/>
      <c r="C19" s="57"/>
      <c r="D19" s="57"/>
      <c r="E19" s="57"/>
      <c r="F19" s="57"/>
      <c r="G19" s="57"/>
      <c r="H19" s="57"/>
      <c r="I19" s="29">
        <v>5.53</v>
      </c>
    </row>
    <row r="20" spans="1:9" ht="19.5" customHeight="1">
      <c r="A20" s="57" t="s">
        <v>129</v>
      </c>
      <c r="B20" s="57"/>
      <c r="C20" s="57"/>
      <c r="D20" s="57"/>
      <c r="E20" s="57"/>
      <c r="F20" s="57"/>
      <c r="G20" s="57"/>
      <c r="H20" s="57"/>
      <c r="I20" s="6">
        <v>3.1</v>
      </c>
    </row>
    <row r="21" spans="1:9" ht="22.5" customHeight="1">
      <c r="A21" s="57" t="s">
        <v>129</v>
      </c>
      <c r="B21" s="57"/>
      <c r="C21" s="57"/>
      <c r="D21" s="57"/>
      <c r="E21" s="57"/>
      <c r="F21" s="57"/>
      <c r="G21" s="57"/>
      <c r="H21" s="57"/>
      <c r="I21" s="29">
        <v>2.24</v>
      </c>
    </row>
    <row r="22" spans="1:9" ht="12.75" customHeight="1">
      <c r="A22" s="57" t="s">
        <v>117</v>
      </c>
      <c r="B22" s="57"/>
      <c r="C22" s="57"/>
      <c r="D22" s="57"/>
      <c r="E22" s="57"/>
      <c r="F22" s="57"/>
      <c r="G22" s="57"/>
      <c r="H22" s="57"/>
      <c r="I22" s="6">
        <v>2.19</v>
      </c>
    </row>
    <row r="23" spans="1:9" ht="12.75" customHeight="1">
      <c r="A23" s="64"/>
      <c r="B23" s="64"/>
      <c r="C23" s="64"/>
      <c r="D23" s="64"/>
      <c r="E23" s="64"/>
      <c r="F23" s="64"/>
      <c r="G23" s="64"/>
      <c r="H23" s="64"/>
      <c r="I23" s="64"/>
    </row>
    <row r="24" spans="1:16" ht="15" customHeight="1">
      <c r="A24" s="65" t="s">
        <v>7</v>
      </c>
      <c r="B24" s="65"/>
      <c r="C24" s="65"/>
      <c r="D24" s="65"/>
      <c r="E24" s="65"/>
      <c r="F24" s="65"/>
      <c r="G24" s="65"/>
      <c r="H24" s="65"/>
      <c r="I24" s="66" t="s">
        <v>8</v>
      </c>
      <c r="J24" s="66" t="s">
        <v>9</v>
      </c>
      <c r="K24" s="66" t="s">
        <v>10</v>
      </c>
      <c r="L24" s="82" t="s">
        <v>11</v>
      </c>
      <c r="M24" s="82"/>
      <c r="N24" s="82"/>
      <c r="O24" s="47"/>
      <c r="P24" s="65" t="s">
        <v>16</v>
      </c>
    </row>
    <row r="25" spans="1:16" ht="18.75" customHeight="1">
      <c r="A25" s="65"/>
      <c r="B25" s="65"/>
      <c r="C25" s="65"/>
      <c r="D25" s="65"/>
      <c r="E25" s="65"/>
      <c r="F25" s="65"/>
      <c r="G25" s="65"/>
      <c r="H25" s="65"/>
      <c r="I25" s="67"/>
      <c r="J25" s="67"/>
      <c r="K25" s="67"/>
      <c r="L25" s="6" t="s">
        <v>12</v>
      </c>
      <c r="M25" s="6" t="s">
        <v>13</v>
      </c>
      <c r="N25" s="6" t="s">
        <v>14</v>
      </c>
      <c r="O25" s="6" t="s">
        <v>15</v>
      </c>
      <c r="P25" s="65"/>
    </row>
    <row r="26" spans="1:16" ht="15">
      <c r="A26" s="51" t="s">
        <v>17</v>
      </c>
      <c r="B26" s="52"/>
      <c r="C26" s="52"/>
      <c r="D26" s="52"/>
      <c r="E26" s="52"/>
      <c r="F26" s="52"/>
      <c r="G26" s="52"/>
      <c r="H26" s="53"/>
      <c r="I26" s="5"/>
      <c r="J26" s="2"/>
      <c r="K26" s="2"/>
      <c r="L26" s="6"/>
      <c r="M26" s="6"/>
      <c r="N26" s="6"/>
      <c r="O26" s="6"/>
      <c r="P26" s="2"/>
    </row>
    <row r="27" spans="1:16" ht="15">
      <c r="A27" s="54" t="s">
        <v>18</v>
      </c>
      <c r="B27" s="55"/>
      <c r="C27" s="55"/>
      <c r="D27" s="55"/>
      <c r="E27" s="55"/>
      <c r="F27" s="55"/>
      <c r="G27" s="55"/>
      <c r="H27" s="56"/>
      <c r="I27" s="5"/>
      <c r="J27" s="2"/>
      <c r="K27" s="2"/>
      <c r="L27" s="8">
        <f aca="true" t="shared" si="0" ref="L27:L35">P27/4</f>
        <v>3000</v>
      </c>
      <c r="M27" s="8">
        <f aca="true" t="shared" si="1" ref="M27:M35">P27/4</f>
        <v>3000</v>
      </c>
      <c r="N27" s="8">
        <f aca="true" t="shared" si="2" ref="N27:N35">P27/4</f>
        <v>3000</v>
      </c>
      <c r="O27" s="8">
        <f aca="true" t="shared" si="3" ref="O27:O35">P27/4</f>
        <v>3000</v>
      </c>
      <c r="P27" s="8">
        <v>12000</v>
      </c>
    </row>
    <row r="28" spans="1:18" ht="26.25" customHeight="1">
      <c r="A28" s="54" t="s">
        <v>19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0.52</v>
      </c>
      <c r="K28" s="6">
        <v>5861.6</v>
      </c>
      <c r="L28" s="8">
        <f t="shared" si="0"/>
        <v>9144.096000000001</v>
      </c>
      <c r="M28" s="8">
        <f t="shared" si="1"/>
        <v>9144.096000000001</v>
      </c>
      <c r="N28" s="8">
        <f t="shared" si="2"/>
        <v>9144.096000000001</v>
      </c>
      <c r="O28" s="8">
        <f t="shared" si="3"/>
        <v>9144.096000000001</v>
      </c>
      <c r="P28" s="8">
        <f>J28*K28*12</f>
        <v>36576.384000000005</v>
      </c>
      <c r="R28" s="12"/>
    </row>
    <row r="29" spans="1:16" ht="27.75" customHeight="1">
      <c r="A29" s="54" t="s">
        <v>20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</v>
      </c>
      <c r="K29" s="6">
        <v>5861.6</v>
      </c>
      <c r="L29" s="8">
        <f t="shared" si="0"/>
        <v>15826.320000000002</v>
      </c>
      <c r="M29" s="8">
        <f t="shared" si="1"/>
        <v>15826.320000000002</v>
      </c>
      <c r="N29" s="8">
        <f t="shared" si="2"/>
        <v>15826.320000000002</v>
      </c>
      <c r="O29" s="8">
        <f t="shared" si="3"/>
        <v>15826.320000000002</v>
      </c>
      <c r="P29" s="8">
        <f>K29*J29*12</f>
        <v>63305.280000000006</v>
      </c>
    </row>
    <row r="30" spans="1:16" ht="28.5" customHeight="1">
      <c r="A30" s="54" t="s">
        <v>21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0.38</v>
      </c>
      <c r="K30" s="6">
        <v>5861.6</v>
      </c>
      <c r="L30" s="8">
        <f t="shared" si="0"/>
        <v>6682.224000000001</v>
      </c>
      <c r="M30" s="8">
        <f t="shared" si="1"/>
        <v>6682.224000000001</v>
      </c>
      <c r="N30" s="8">
        <f t="shared" si="2"/>
        <v>6682.224000000001</v>
      </c>
      <c r="O30" s="8">
        <f t="shared" si="3"/>
        <v>6682.224000000001</v>
      </c>
      <c r="P30" s="8">
        <f>K30*J30*12</f>
        <v>26728.896000000004</v>
      </c>
    </row>
    <row r="31" spans="1:16" ht="21.75" customHeight="1">
      <c r="A31" s="73" t="s">
        <v>34</v>
      </c>
      <c r="B31" s="74"/>
      <c r="C31" s="74"/>
      <c r="D31" s="74"/>
      <c r="E31" s="74"/>
      <c r="F31" s="74"/>
      <c r="G31" s="74"/>
      <c r="H31" s="75"/>
      <c r="I31" s="4" t="s">
        <v>23</v>
      </c>
      <c r="J31" s="6"/>
      <c r="K31" s="6"/>
      <c r="L31" s="8">
        <f t="shared" si="0"/>
        <v>5000</v>
      </c>
      <c r="M31" s="8">
        <f t="shared" si="1"/>
        <v>5000</v>
      </c>
      <c r="N31" s="8">
        <f t="shared" si="2"/>
        <v>5000</v>
      </c>
      <c r="O31" s="8">
        <f t="shared" si="3"/>
        <v>5000</v>
      </c>
      <c r="P31" s="8">
        <v>20000</v>
      </c>
    </row>
    <row r="32" spans="1:16" ht="27.75" customHeight="1">
      <c r="A32" s="54" t="s">
        <v>35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0.95</v>
      </c>
      <c r="K32" s="6">
        <v>5861.6</v>
      </c>
      <c r="L32" s="8">
        <f t="shared" si="0"/>
        <v>16705.56</v>
      </c>
      <c r="M32" s="8">
        <f t="shared" si="1"/>
        <v>16705.56</v>
      </c>
      <c r="N32" s="8">
        <f t="shared" si="2"/>
        <v>16705.56</v>
      </c>
      <c r="O32" s="8">
        <f t="shared" si="3"/>
        <v>16705.56</v>
      </c>
      <c r="P32" s="8">
        <f>J32*K32*12</f>
        <v>66822.24</v>
      </c>
    </row>
    <row r="33" spans="1:16" ht="22.5" customHeight="1">
      <c r="A33" s="54" t="s">
        <v>36</v>
      </c>
      <c r="B33" s="55"/>
      <c r="C33" s="55"/>
      <c r="D33" s="55"/>
      <c r="E33" s="55"/>
      <c r="F33" s="55"/>
      <c r="G33" s="55"/>
      <c r="H33" s="56"/>
      <c r="I33" s="4" t="s">
        <v>23</v>
      </c>
      <c r="J33" s="6">
        <v>0.8</v>
      </c>
      <c r="K33" s="6">
        <v>5861.6</v>
      </c>
      <c r="L33" s="8">
        <f t="shared" si="0"/>
        <v>14067.840000000002</v>
      </c>
      <c r="M33" s="8">
        <f t="shared" si="1"/>
        <v>14067.840000000002</v>
      </c>
      <c r="N33" s="8">
        <f t="shared" si="2"/>
        <v>14067.840000000002</v>
      </c>
      <c r="O33" s="8">
        <f t="shared" si="3"/>
        <v>14067.840000000002</v>
      </c>
      <c r="P33" s="8">
        <f>K33*J33*12</f>
        <v>56271.36000000001</v>
      </c>
    </row>
    <row r="34" spans="1:16" ht="15.75" customHeight="1">
      <c r="A34" s="54" t="s">
        <v>40</v>
      </c>
      <c r="B34" s="55"/>
      <c r="C34" s="55"/>
      <c r="D34" s="55"/>
      <c r="E34" s="55"/>
      <c r="F34" s="55"/>
      <c r="G34" s="55"/>
      <c r="H34" s="56"/>
      <c r="I34" s="4" t="s">
        <v>24</v>
      </c>
      <c r="J34" s="6">
        <v>200</v>
      </c>
      <c r="K34" s="6">
        <v>3</v>
      </c>
      <c r="L34" s="8">
        <f t="shared" si="0"/>
        <v>1800</v>
      </c>
      <c r="M34" s="8">
        <f t="shared" si="1"/>
        <v>1800</v>
      </c>
      <c r="N34" s="8">
        <f t="shared" si="2"/>
        <v>1800</v>
      </c>
      <c r="O34" s="8">
        <f t="shared" si="3"/>
        <v>1800</v>
      </c>
      <c r="P34" s="8">
        <f>J34*K34*12</f>
        <v>7200</v>
      </c>
    </row>
    <row r="35" spans="1:16" ht="24" customHeight="1">
      <c r="A35" s="73" t="s">
        <v>41</v>
      </c>
      <c r="B35" s="74"/>
      <c r="C35" s="74"/>
      <c r="D35" s="74"/>
      <c r="E35" s="74"/>
      <c r="F35" s="74"/>
      <c r="G35" s="74"/>
      <c r="H35" s="75"/>
      <c r="I35" s="5"/>
      <c r="J35" s="6"/>
      <c r="K35" s="2"/>
      <c r="L35" s="8">
        <f t="shared" si="0"/>
        <v>4301.5</v>
      </c>
      <c r="M35" s="8">
        <f t="shared" si="1"/>
        <v>4301.5</v>
      </c>
      <c r="N35" s="8">
        <f t="shared" si="2"/>
        <v>4301.5</v>
      </c>
      <c r="O35" s="8">
        <f t="shared" si="3"/>
        <v>4301.5</v>
      </c>
      <c r="P35" s="8">
        <v>17206</v>
      </c>
    </row>
    <row r="36" spans="1:18" ht="15">
      <c r="A36" s="54" t="s">
        <v>42</v>
      </c>
      <c r="B36" s="55"/>
      <c r="C36" s="55"/>
      <c r="D36" s="55"/>
      <c r="E36" s="55"/>
      <c r="F36" s="55"/>
      <c r="G36" s="55"/>
      <c r="H36" s="56"/>
      <c r="I36" s="6" t="s">
        <v>25</v>
      </c>
      <c r="J36" s="6">
        <v>1</v>
      </c>
      <c r="K36" s="6">
        <v>811.7</v>
      </c>
      <c r="L36" s="8"/>
      <c r="M36" s="8">
        <f>P36/2</f>
        <v>405.85</v>
      </c>
      <c r="N36" s="8"/>
      <c r="O36" s="8">
        <f>P36/2</f>
        <v>405.85</v>
      </c>
      <c r="P36" s="8">
        <f>K36*J36</f>
        <v>811.7</v>
      </c>
      <c r="R36" s="12"/>
    </row>
    <row r="37" spans="1:18" ht="15">
      <c r="A37" s="51" t="s">
        <v>141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142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5861.6</v>
      </c>
      <c r="L38" s="8">
        <f>P38/4</f>
        <v>33411.12</v>
      </c>
      <c r="M38" s="8">
        <f>P38/4</f>
        <v>33411.12</v>
      </c>
      <c r="N38" s="8">
        <f>P38/4</f>
        <v>33411.12</v>
      </c>
      <c r="O38" s="8">
        <f>P38/4</f>
        <v>33411.12</v>
      </c>
      <c r="P38" s="8">
        <f>K38*J38*12</f>
        <v>133644.48</v>
      </c>
      <c r="R38" s="12"/>
    </row>
    <row r="39" spans="1:18" ht="15">
      <c r="A39" s="51" t="s">
        <v>130</v>
      </c>
      <c r="B39" s="52"/>
      <c r="C39" s="52"/>
      <c r="D39" s="52"/>
      <c r="E39" s="52"/>
      <c r="F39" s="52"/>
      <c r="G39" s="52"/>
      <c r="H39" s="53"/>
      <c r="I39" s="6"/>
      <c r="J39" s="6"/>
      <c r="K39" s="6"/>
      <c r="L39" s="8"/>
      <c r="M39" s="8"/>
      <c r="N39" s="8"/>
      <c r="O39" s="8"/>
      <c r="P39" s="8"/>
      <c r="R39" s="12"/>
    </row>
    <row r="40" spans="1:18" ht="22.5">
      <c r="A40" s="54" t="s">
        <v>131</v>
      </c>
      <c r="B40" s="55"/>
      <c r="C40" s="55"/>
      <c r="D40" s="55"/>
      <c r="E40" s="55"/>
      <c r="F40" s="55"/>
      <c r="G40" s="55"/>
      <c r="H40" s="56"/>
      <c r="I40" s="4" t="s">
        <v>23</v>
      </c>
      <c r="J40" s="6">
        <v>2.7</v>
      </c>
      <c r="K40" s="6">
        <v>4560.9</v>
      </c>
      <c r="L40" s="8">
        <f>P40/4</f>
        <v>36943.29</v>
      </c>
      <c r="M40" s="8">
        <f>P40/4</f>
        <v>36943.29</v>
      </c>
      <c r="N40" s="8">
        <f>P40/4</f>
        <v>36943.29</v>
      </c>
      <c r="O40" s="8">
        <f>P40/4</f>
        <v>36943.29</v>
      </c>
      <c r="P40" s="8">
        <f>K40*J40*12</f>
        <v>147773.16</v>
      </c>
      <c r="R40" s="12"/>
    </row>
    <row r="41" spans="1:18" ht="22.5">
      <c r="A41" s="54" t="s">
        <v>149</v>
      </c>
      <c r="B41" s="55"/>
      <c r="C41" s="55"/>
      <c r="D41" s="55"/>
      <c r="E41" s="55"/>
      <c r="F41" s="55"/>
      <c r="G41" s="55"/>
      <c r="H41" s="56"/>
      <c r="I41" s="4" t="s">
        <v>23</v>
      </c>
      <c r="J41" s="6">
        <v>1.95</v>
      </c>
      <c r="K41" s="6">
        <v>1300.7</v>
      </c>
      <c r="L41" s="8">
        <f>P41/4</f>
        <v>7609.095000000001</v>
      </c>
      <c r="M41" s="8">
        <f>P41/4</f>
        <v>7609.095000000001</v>
      </c>
      <c r="N41" s="8">
        <f>P41/4</f>
        <v>7609.095000000001</v>
      </c>
      <c r="O41" s="8">
        <f>P41/4</f>
        <v>7609.095000000001</v>
      </c>
      <c r="P41" s="8">
        <f>K41*J41*12</f>
        <v>30436.380000000005</v>
      </c>
      <c r="R41" s="12"/>
    </row>
    <row r="42" spans="1:18" ht="13.5" customHeight="1">
      <c r="A42" s="51" t="s">
        <v>122</v>
      </c>
      <c r="B42" s="52"/>
      <c r="C42" s="52"/>
      <c r="D42" s="52"/>
      <c r="E42" s="52"/>
      <c r="F42" s="52"/>
      <c r="G42" s="52"/>
      <c r="H42" s="53"/>
      <c r="I42" s="5"/>
      <c r="J42" s="6"/>
      <c r="K42" s="6"/>
      <c r="L42" s="8"/>
      <c r="M42" s="8"/>
      <c r="N42" s="8"/>
      <c r="O42" s="8"/>
      <c r="P42" s="8"/>
      <c r="R42" s="12"/>
    </row>
    <row r="43" spans="1:18" ht="22.5" customHeight="1">
      <c r="A43" s="73" t="s">
        <v>123</v>
      </c>
      <c r="B43" s="74"/>
      <c r="C43" s="74"/>
      <c r="D43" s="74"/>
      <c r="E43" s="74"/>
      <c r="F43" s="74"/>
      <c r="G43" s="74"/>
      <c r="H43" s="75"/>
      <c r="I43" s="2"/>
      <c r="J43" s="6"/>
      <c r="K43" s="6"/>
      <c r="L43" s="8">
        <f>P43/4</f>
        <v>8440.75</v>
      </c>
      <c r="M43" s="8">
        <f>P43/4</f>
        <v>8440.75</v>
      </c>
      <c r="N43" s="8">
        <f>P43/4</f>
        <v>8440.75</v>
      </c>
      <c r="O43" s="8">
        <f>P43/4</f>
        <v>8440.75</v>
      </c>
      <c r="P43" s="8">
        <v>33763</v>
      </c>
      <c r="R43" s="12"/>
    </row>
    <row r="44" spans="1:18" ht="15" customHeight="1">
      <c r="A44" s="73" t="s">
        <v>124</v>
      </c>
      <c r="B44" s="74"/>
      <c r="C44" s="74"/>
      <c r="D44" s="74"/>
      <c r="E44" s="74"/>
      <c r="F44" s="74"/>
      <c r="G44" s="74"/>
      <c r="H44" s="75"/>
      <c r="I44" s="6" t="s">
        <v>27</v>
      </c>
      <c r="J44" s="6">
        <v>3.94</v>
      </c>
      <c r="K44" s="6">
        <v>114</v>
      </c>
      <c r="L44" s="8">
        <f>P44/4</f>
        <v>1347.48</v>
      </c>
      <c r="M44" s="8">
        <f>P44/4</f>
        <v>1347.48</v>
      </c>
      <c r="N44" s="8">
        <f>P44/4</f>
        <v>1347.48</v>
      </c>
      <c r="O44" s="8">
        <f>P44/4</f>
        <v>1347.48</v>
      </c>
      <c r="P44" s="8">
        <f>K44*J44*12</f>
        <v>5389.92</v>
      </c>
      <c r="R44" s="12"/>
    </row>
    <row r="45" spans="1:18" ht="15">
      <c r="A45" s="51" t="s">
        <v>28</v>
      </c>
      <c r="B45" s="52"/>
      <c r="C45" s="52"/>
      <c r="D45" s="52"/>
      <c r="E45" s="52"/>
      <c r="F45" s="52"/>
      <c r="G45" s="52"/>
      <c r="H45" s="53"/>
      <c r="I45" s="2"/>
      <c r="J45" s="6"/>
      <c r="K45" s="6"/>
      <c r="L45" s="14">
        <f>SUM(L27:L44)</f>
        <v>164279.27500000002</v>
      </c>
      <c r="M45" s="14">
        <f>SUM(M27:M44)</f>
        <v>164685.12500000003</v>
      </c>
      <c r="N45" s="14">
        <f>SUM(N27:N44)</f>
        <v>164279.27500000002</v>
      </c>
      <c r="O45" s="14">
        <f>SUM(O27:O44)</f>
        <v>164685.12500000003</v>
      </c>
      <c r="P45" s="14">
        <f>SUM(P27:P44)</f>
        <v>657928.8000000002</v>
      </c>
      <c r="Q45" s="15"/>
      <c r="R45" s="12"/>
    </row>
    <row r="46" spans="1:18" ht="15" customHeight="1">
      <c r="A46" s="73" t="s">
        <v>127</v>
      </c>
      <c r="B46" s="74"/>
      <c r="C46" s="74"/>
      <c r="D46" s="74"/>
      <c r="E46" s="74"/>
      <c r="F46" s="74"/>
      <c r="G46" s="74"/>
      <c r="H46" s="75"/>
      <c r="I46" s="2"/>
      <c r="J46" s="6"/>
      <c r="K46" s="6"/>
      <c r="L46" s="8"/>
      <c r="M46" s="8"/>
      <c r="N46" s="8"/>
      <c r="O46" s="8"/>
      <c r="P46" s="8">
        <f>I17</f>
        <v>89717.6304</v>
      </c>
      <c r="R46" s="12"/>
    </row>
    <row r="47" spans="1:16" ht="15">
      <c r="A47" s="79" t="s">
        <v>29</v>
      </c>
      <c r="B47" s="80"/>
      <c r="C47" s="80"/>
      <c r="D47" s="80"/>
      <c r="E47" s="80"/>
      <c r="F47" s="80"/>
      <c r="G47" s="80"/>
      <c r="H47" s="81"/>
      <c r="I47" s="2"/>
      <c r="J47" s="6"/>
      <c r="K47" s="2"/>
      <c r="L47" s="26"/>
      <c r="M47" s="26"/>
      <c r="N47" s="26"/>
      <c r="O47" s="26"/>
      <c r="P47" s="14">
        <f>P45+P46</f>
        <v>747646.4304000002</v>
      </c>
    </row>
    <row r="48" spans="1:16" ht="18" customHeight="1">
      <c r="A48" s="54" t="s">
        <v>30</v>
      </c>
      <c r="B48" s="55"/>
      <c r="C48" s="55"/>
      <c r="D48" s="55"/>
      <c r="E48" s="55"/>
      <c r="F48" s="55"/>
      <c r="G48" s="55"/>
      <c r="H48" s="56"/>
      <c r="I48" s="2"/>
      <c r="J48" s="6"/>
      <c r="K48" s="2"/>
      <c r="L48" s="8"/>
      <c r="M48" s="8"/>
      <c r="N48" s="8"/>
      <c r="O48" s="8"/>
      <c r="P48" s="8">
        <v>0</v>
      </c>
    </row>
    <row r="51" ht="15">
      <c r="P51" s="15"/>
    </row>
  </sheetData>
  <mergeCells count="50">
    <mergeCell ref="A19:H19"/>
    <mergeCell ref="A20:H20"/>
    <mergeCell ref="A22:H22"/>
    <mergeCell ref="A37:H37"/>
    <mergeCell ref="A21:H21"/>
    <mergeCell ref="A23:I23"/>
    <mergeCell ref="A24:H25"/>
    <mergeCell ref="A29:H29"/>
    <mergeCell ref="A30:H30"/>
    <mergeCell ref="A31:H31"/>
    <mergeCell ref="A15:H15"/>
    <mergeCell ref="A16:H16"/>
    <mergeCell ref="A17:H17"/>
    <mergeCell ref="A18:H18"/>
    <mergeCell ref="A11:H11"/>
    <mergeCell ref="A12:H12"/>
    <mergeCell ref="A13:H13"/>
    <mergeCell ref="A14:H14"/>
    <mergeCell ref="A1:B1"/>
    <mergeCell ref="A3:B3"/>
    <mergeCell ref="L4:P4"/>
    <mergeCell ref="K3:P3"/>
    <mergeCell ref="A6:P6"/>
    <mergeCell ref="A7:P7"/>
    <mergeCell ref="A9:H9"/>
    <mergeCell ref="A10:H10"/>
    <mergeCell ref="P24:P25"/>
    <mergeCell ref="A26:H26"/>
    <mergeCell ref="A27:H27"/>
    <mergeCell ref="A28:H28"/>
    <mergeCell ref="I24:I25"/>
    <mergeCell ref="J24:J25"/>
    <mergeCell ref="K24:K25"/>
    <mergeCell ref="L24:O24"/>
    <mergeCell ref="A32:H32"/>
    <mergeCell ref="A33:H33"/>
    <mergeCell ref="A34:H34"/>
    <mergeCell ref="A48:H48"/>
    <mergeCell ref="A47:H47"/>
    <mergeCell ref="A38:H38"/>
    <mergeCell ref="A39:H39"/>
    <mergeCell ref="A40:H40"/>
    <mergeCell ref="A41:H41"/>
    <mergeCell ref="A42:H42"/>
    <mergeCell ref="A35:H35"/>
    <mergeCell ref="A36:H36"/>
    <mergeCell ref="A43:H43"/>
    <mergeCell ref="A46:H46"/>
    <mergeCell ref="A44:H44"/>
    <mergeCell ref="A45:H45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5" width="6.39843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48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I17*K25*12</f>
        <v>372003.80159999995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28657.2696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118414.0008</v>
      </c>
    </row>
    <row r="14" spans="1:9" ht="12" customHeight="1">
      <c r="A14" s="58" t="s">
        <v>38</v>
      </c>
      <c r="B14" s="59"/>
      <c r="C14" s="59"/>
      <c r="D14" s="59"/>
      <c r="E14" s="59"/>
      <c r="F14" s="59"/>
      <c r="G14" s="59"/>
      <c r="H14" s="60"/>
      <c r="I14" s="18">
        <f>(I11+I12+I13)*12%</f>
        <v>62289.008639999985</v>
      </c>
    </row>
    <row r="15" spans="1:9" ht="12" customHeight="1">
      <c r="A15" s="61" t="s">
        <v>39</v>
      </c>
      <c r="B15" s="62"/>
      <c r="C15" s="62"/>
      <c r="D15" s="62"/>
      <c r="E15" s="62"/>
      <c r="F15" s="62"/>
      <c r="G15" s="62"/>
      <c r="H15" s="63"/>
      <c r="I15" s="8">
        <f>I14</f>
        <v>62289.008639999985</v>
      </c>
    </row>
    <row r="16" spans="1:9" ht="13.5" customHeight="1">
      <c r="A16" s="79" t="s">
        <v>4</v>
      </c>
      <c r="B16" s="80"/>
      <c r="C16" s="80"/>
      <c r="D16" s="80"/>
      <c r="E16" s="80"/>
      <c r="F16" s="80"/>
      <c r="G16" s="80"/>
      <c r="H16" s="81"/>
      <c r="I16" s="14">
        <f>(I11+I12+I13)-I15</f>
        <v>456786.0633599999</v>
      </c>
    </row>
    <row r="17" spans="1:9" ht="21" customHeight="1">
      <c r="A17" s="73" t="s">
        <v>5</v>
      </c>
      <c r="B17" s="74"/>
      <c r="C17" s="74"/>
      <c r="D17" s="74"/>
      <c r="E17" s="74"/>
      <c r="F17" s="74"/>
      <c r="G17" s="74"/>
      <c r="H17" s="75"/>
      <c r="I17" s="29">
        <v>6.88</v>
      </c>
    </row>
    <row r="18" spans="1:9" ht="21" customHeight="1">
      <c r="A18" s="74" t="s">
        <v>116</v>
      </c>
      <c r="B18" s="74"/>
      <c r="C18" s="74"/>
      <c r="D18" s="74"/>
      <c r="E18" s="74"/>
      <c r="F18" s="74"/>
      <c r="G18" s="74"/>
      <c r="H18" s="74"/>
      <c r="I18" s="6">
        <v>0.53</v>
      </c>
    </row>
    <row r="19" spans="1:9" ht="21" customHeight="1">
      <c r="A19" s="74" t="s">
        <v>117</v>
      </c>
      <c r="B19" s="74"/>
      <c r="C19" s="74"/>
      <c r="D19" s="74"/>
      <c r="E19" s="74"/>
      <c r="F19" s="74"/>
      <c r="G19" s="74"/>
      <c r="H19" s="75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3000</v>
      </c>
      <c r="M24" s="6">
        <f aca="true" t="shared" si="1" ref="M24:M30">P24/4</f>
        <v>3000</v>
      </c>
      <c r="N24" s="6">
        <f aca="true" t="shared" si="2" ref="N24:N30">P24/4</f>
        <v>3000</v>
      </c>
      <c r="O24" s="6">
        <f aca="true" t="shared" si="3" ref="O24:O30">P24/4</f>
        <v>3000</v>
      </c>
      <c r="P24" s="8">
        <v>12000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4505.86</v>
      </c>
      <c r="L25" s="8">
        <f t="shared" si="0"/>
        <v>8110.547999999999</v>
      </c>
      <c r="M25" s="8">
        <f t="shared" si="1"/>
        <v>8110.547999999999</v>
      </c>
      <c r="N25" s="8">
        <f t="shared" si="2"/>
        <v>8110.547999999999</v>
      </c>
      <c r="O25" s="8">
        <f t="shared" si="3"/>
        <v>8110.547999999999</v>
      </c>
      <c r="P25" s="8">
        <f>J25*K25*12</f>
        <v>32442.191999999995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4505.86</v>
      </c>
      <c r="L26" s="8">
        <f t="shared" si="0"/>
        <v>15274.865399999997</v>
      </c>
      <c r="M26" s="8">
        <f t="shared" si="1"/>
        <v>15274.865399999997</v>
      </c>
      <c r="N26" s="6">
        <f t="shared" si="2"/>
        <v>15274.865399999997</v>
      </c>
      <c r="O26" s="6">
        <f t="shared" si="3"/>
        <v>15274.865399999997</v>
      </c>
      <c r="P26" s="8">
        <f>K26*J26*12</f>
        <v>61099.46159999999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4505.86</v>
      </c>
      <c r="L27" s="8">
        <f t="shared" si="0"/>
        <v>6353.2626</v>
      </c>
      <c r="M27" s="8">
        <f t="shared" si="1"/>
        <v>6353.2626</v>
      </c>
      <c r="N27" s="8">
        <f t="shared" si="2"/>
        <v>6353.2626</v>
      </c>
      <c r="O27" s="8">
        <f t="shared" si="3"/>
        <v>6353.2626</v>
      </c>
      <c r="P27" s="8">
        <f>K27*J27*12</f>
        <v>25413.0504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4500</v>
      </c>
      <c r="M28" s="6">
        <f t="shared" si="1"/>
        <v>4500</v>
      </c>
      <c r="N28" s="6">
        <f t="shared" si="2"/>
        <v>4500</v>
      </c>
      <c r="O28" s="6">
        <f t="shared" si="3"/>
        <v>4500</v>
      </c>
      <c r="P28" s="6">
        <v>18000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4505.86</v>
      </c>
      <c r="L29" s="8">
        <f t="shared" si="0"/>
        <v>16221.095999999998</v>
      </c>
      <c r="M29" s="8">
        <f t="shared" si="1"/>
        <v>16221.095999999998</v>
      </c>
      <c r="N29" s="6">
        <f t="shared" si="2"/>
        <v>16221.095999999998</v>
      </c>
      <c r="O29" s="6">
        <f t="shared" si="3"/>
        <v>16221.095999999998</v>
      </c>
      <c r="P29" s="8">
        <f>J29*K29*12</f>
        <v>64884.38399999999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4505.86</v>
      </c>
      <c r="L30" s="8">
        <f t="shared" si="0"/>
        <v>10814.064</v>
      </c>
      <c r="M30" s="8">
        <f t="shared" si="1"/>
        <v>10814.064</v>
      </c>
      <c r="N30" s="8">
        <f t="shared" si="2"/>
        <v>10814.064</v>
      </c>
      <c r="O30" s="8">
        <f t="shared" si="3"/>
        <v>10814.064</v>
      </c>
      <c r="P30" s="8">
        <f>J30*K30*12</f>
        <v>43256.256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5007.25</v>
      </c>
      <c r="M32" s="8">
        <f>P32/4</f>
        <v>5007.25</v>
      </c>
      <c r="N32" s="8">
        <f>P32/4</f>
        <v>5007.25</v>
      </c>
      <c r="O32" s="8">
        <f>P32/4</f>
        <v>5007.25</v>
      </c>
      <c r="P32" s="8">
        <v>20029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1036.6</v>
      </c>
      <c r="L33" s="6"/>
      <c r="M33" s="8">
        <f>P33/2</f>
        <v>518.3</v>
      </c>
      <c r="N33" s="6"/>
      <c r="O33" s="8">
        <f>P33/2</f>
        <v>518.3</v>
      </c>
      <c r="P33" s="8">
        <f>K33*J33</f>
        <v>1036.6</v>
      </c>
      <c r="R33" s="12"/>
    </row>
    <row r="34" spans="1:18" ht="22.5">
      <c r="A34" s="84" t="s">
        <v>111</v>
      </c>
      <c r="B34" s="85"/>
      <c r="C34" s="85"/>
      <c r="D34" s="85"/>
      <c r="E34" s="85"/>
      <c r="F34" s="85"/>
      <c r="G34" s="85"/>
      <c r="H34" s="86"/>
      <c r="I34" s="4" t="s">
        <v>23</v>
      </c>
      <c r="J34" s="6">
        <v>0.35</v>
      </c>
      <c r="K34" s="6"/>
      <c r="L34" s="8">
        <f>P34/4</f>
        <v>4731.152999999999</v>
      </c>
      <c r="M34" s="8">
        <f>P34/4</f>
        <v>4731.152999999999</v>
      </c>
      <c r="N34" s="8">
        <f>P34/4</f>
        <v>4731.152999999999</v>
      </c>
      <c r="O34" s="8">
        <f>P34/4</f>
        <v>4731.152999999999</v>
      </c>
      <c r="P34" s="8">
        <f>K25*J34*12</f>
        <v>18924.611999999997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6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4505.86</v>
      </c>
      <c r="L36" s="8">
        <f>P36/4</f>
        <v>6488.438399999999</v>
      </c>
      <c r="M36" s="8">
        <f>P36/4</f>
        <v>6488.438399999999</v>
      </c>
      <c r="N36" s="8">
        <f>P36/4</f>
        <v>6488.438399999999</v>
      </c>
      <c r="O36" s="8">
        <f>P36/4</f>
        <v>6488.438399999999</v>
      </c>
      <c r="P36" s="8">
        <f>K36*J36*12</f>
        <v>25953.753599999996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6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4505.86</v>
      </c>
      <c r="L38" s="8">
        <f>P38/4</f>
        <v>25683.401999999995</v>
      </c>
      <c r="M38" s="8">
        <f>P38/4</f>
        <v>25683.401999999995</v>
      </c>
      <c r="N38" s="6">
        <f>P38/4</f>
        <v>25683.401999999995</v>
      </c>
      <c r="O38" s="8">
        <f>P38/4</f>
        <v>25683.401999999995</v>
      </c>
      <c r="P38" s="8">
        <f>K38*J38*12</f>
        <v>102733.60799999998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6488.5</v>
      </c>
      <c r="M40" s="8">
        <f>P40/4</f>
        <v>6488.5</v>
      </c>
      <c r="N40" s="8">
        <f>P40/4</f>
        <v>6488.5</v>
      </c>
      <c r="O40" s="8">
        <f>P40/4</f>
        <v>6488.5</v>
      </c>
      <c r="P40" s="6">
        <v>25954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107</v>
      </c>
      <c r="L41" s="8">
        <f>P41/4</f>
        <v>1264.74</v>
      </c>
      <c r="M41" s="8">
        <f>L41</f>
        <v>1264.74</v>
      </c>
      <c r="N41" s="8">
        <f>M41</f>
        <v>1264.74</v>
      </c>
      <c r="O41" s="8">
        <f>N41</f>
        <v>1264.74</v>
      </c>
      <c r="P41" s="8">
        <f>J41*K41*12</f>
        <v>5058.96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113937.3194</v>
      </c>
      <c r="M42" s="14">
        <f>SUM(M24:M41)</f>
        <v>114455.61940000001</v>
      </c>
      <c r="N42" s="14">
        <f>SUM(N24:N41)</f>
        <v>113937.3194</v>
      </c>
      <c r="O42" s="14">
        <f>SUM(O24:O41)</f>
        <v>114455.61940000001</v>
      </c>
      <c r="P42" s="14">
        <f>SUM(P24:P41)</f>
        <v>456785.87759999995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62289.008639999985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519074.8862399999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39:H39"/>
    <mergeCell ref="A44:H44"/>
    <mergeCell ref="A45:H45"/>
    <mergeCell ref="A40:H40"/>
    <mergeCell ref="A41:H41"/>
    <mergeCell ref="A42:H42"/>
    <mergeCell ref="A43:H43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20:I20"/>
    <mergeCell ref="A21:H22"/>
    <mergeCell ref="I21:I22"/>
    <mergeCell ref="A18:H18"/>
    <mergeCell ref="A19:H19"/>
    <mergeCell ref="A11:H11"/>
    <mergeCell ref="A16:H16"/>
    <mergeCell ref="A12:H12"/>
    <mergeCell ref="A13:H13"/>
    <mergeCell ref="A14:H14"/>
    <mergeCell ref="A15:H15"/>
    <mergeCell ref="A6:P6"/>
    <mergeCell ref="A7:P7"/>
    <mergeCell ref="A9:H9"/>
    <mergeCell ref="A10:H10"/>
    <mergeCell ref="A1:B1"/>
    <mergeCell ref="A3:B3"/>
    <mergeCell ref="L4:P4"/>
    <mergeCell ref="K3:P3"/>
    <mergeCell ref="A35:H35"/>
    <mergeCell ref="A36:H36"/>
    <mergeCell ref="A37:H37"/>
    <mergeCell ref="A38:H38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46">
      <selection activeCell="P47" sqref="P4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8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0.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155</v>
      </c>
      <c r="B11" s="57"/>
      <c r="C11" s="57"/>
      <c r="D11" s="57"/>
      <c r="E11" s="57"/>
      <c r="F11" s="57"/>
      <c r="G11" s="57"/>
      <c r="H11" s="57"/>
      <c r="I11" s="8">
        <f>K30*I20*12</f>
        <v>247403.352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K30*0.53*12</f>
        <v>23711.352</v>
      </c>
    </row>
    <row r="13" spans="1:9" ht="22.5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2899.6*3.1*12</f>
        <v>107865.12</v>
      </c>
    </row>
    <row r="14" spans="1:9" ht="22.5" customHeight="1">
      <c r="A14" s="57" t="s">
        <v>128</v>
      </c>
      <c r="B14" s="57"/>
      <c r="C14" s="57"/>
      <c r="D14" s="57"/>
      <c r="E14" s="57"/>
      <c r="F14" s="57"/>
      <c r="G14" s="57"/>
      <c r="H14" s="57"/>
      <c r="I14" s="8">
        <f>828.6*2.24*12</f>
        <v>22272.768000000004</v>
      </c>
    </row>
    <row r="15" spans="1:9" ht="12.75" customHeight="1">
      <c r="A15" s="57" t="s">
        <v>115</v>
      </c>
      <c r="B15" s="57"/>
      <c r="C15" s="57"/>
      <c r="D15" s="57"/>
      <c r="E15" s="57"/>
      <c r="F15" s="57"/>
      <c r="G15" s="57"/>
      <c r="H15" s="57"/>
      <c r="I15" s="8">
        <f>K30*I24*12</f>
        <v>97977.09599999999</v>
      </c>
    </row>
    <row r="16" spans="1:9" ht="11.25" customHeight="1">
      <c r="A16" s="90" t="s">
        <v>37</v>
      </c>
      <c r="B16" s="91"/>
      <c r="C16" s="91"/>
      <c r="D16" s="91"/>
      <c r="E16" s="91"/>
      <c r="F16" s="91"/>
      <c r="G16" s="91"/>
      <c r="H16" s="92"/>
      <c r="I16" s="16"/>
    </row>
    <row r="17" spans="1:9" ht="12" customHeight="1">
      <c r="A17" s="58" t="s">
        <v>38</v>
      </c>
      <c r="B17" s="59"/>
      <c r="C17" s="59"/>
      <c r="D17" s="59"/>
      <c r="E17" s="59"/>
      <c r="F17" s="59"/>
      <c r="G17" s="59"/>
      <c r="H17" s="60"/>
      <c r="I17" s="18">
        <f>SUM(I11:I15)*12%</f>
        <v>59907.56255999999</v>
      </c>
    </row>
    <row r="18" spans="1:9" ht="11.25" customHeight="1">
      <c r="A18" s="61" t="s">
        <v>39</v>
      </c>
      <c r="B18" s="62"/>
      <c r="C18" s="62"/>
      <c r="D18" s="62"/>
      <c r="E18" s="62"/>
      <c r="F18" s="62"/>
      <c r="G18" s="62"/>
      <c r="H18" s="63"/>
      <c r="I18" s="8">
        <f>I17</f>
        <v>59907.56255999999</v>
      </c>
    </row>
    <row r="19" spans="1:9" ht="12" customHeight="1">
      <c r="A19" s="46" t="s">
        <v>4</v>
      </c>
      <c r="B19" s="46"/>
      <c r="C19" s="46"/>
      <c r="D19" s="46"/>
      <c r="E19" s="46"/>
      <c r="F19" s="46"/>
      <c r="G19" s="46"/>
      <c r="H19" s="46"/>
      <c r="I19" s="14">
        <f>SUM(I11:I15)-I18</f>
        <v>439322.12544</v>
      </c>
    </row>
    <row r="20" spans="1:9" ht="14.25" customHeight="1">
      <c r="A20" s="57" t="s">
        <v>152</v>
      </c>
      <c r="B20" s="57"/>
      <c r="C20" s="57"/>
      <c r="D20" s="57"/>
      <c r="E20" s="57"/>
      <c r="F20" s="57"/>
      <c r="G20" s="57"/>
      <c r="H20" s="57"/>
      <c r="I20" s="29">
        <v>5.53</v>
      </c>
    </row>
    <row r="21" spans="1:9" ht="12.75" customHeight="1">
      <c r="A21" s="57" t="s">
        <v>116</v>
      </c>
      <c r="B21" s="57"/>
      <c r="C21" s="57"/>
      <c r="D21" s="57"/>
      <c r="E21" s="57"/>
      <c r="F21" s="57"/>
      <c r="G21" s="57"/>
      <c r="H21" s="57"/>
      <c r="I21" s="29">
        <v>0.53</v>
      </c>
    </row>
    <row r="22" spans="1:9" ht="21" customHeight="1">
      <c r="A22" s="74" t="s">
        <v>129</v>
      </c>
      <c r="B22" s="74"/>
      <c r="C22" s="74"/>
      <c r="D22" s="74"/>
      <c r="E22" s="74"/>
      <c r="F22" s="74"/>
      <c r="G22" s="74"/>
      <c r="H22" s="74"/>
      <c r="I22" s="6">
        <v>3.1</v>
      </c>
    </row>
    <row r="23" spans="1:9" ht="21" customHeight="1">
      <c r="A23" s="74" t="s">
        <v>129</v>
      </c>
      <c r="B23" s="74"/>
      <c r="C23" s="74"/>
      <c r="D23" s="74"/>
      <c r="E23" s="74"/>
      <c r="F23" s="74"/>
      <c r="G23" s="74"/>
      <c r="H23" s="74"/>
      <c r="I23" s="29">
        <v>2.24</v>
      </c>
    </row>
    <row r="24" spans="1:9" ht="12.75" customHeight="1">
      <c r="A24" s="57" t="s">
        <v>117</v>
      </c>
      <c r="B24" s="57"/>
      <c r="C24" s="57"/>
      <c r="D24" s="57"/>
      <c r="E24" s="57"/>
      <c r="F24" s="57"/>
      <c r="G24" s="57"/>
      <c r="H24" s="57"/>
      <c r="I24" s="6">
        <v>2.19</v>
      </c>
    </row>
    <row r="25" spans="1:9" ht="10.5" customHeight="1">
      <c r="A25" s="64"/>
      <c r="B25" s="64"/>
      <c r="C25" s="64"/>
      <c r="D25" s="64"/>
      <c r="E25" s="64"/>
      <c r="F25" s="64"/>
      <c r="G25" s="64"/>
      <c r="H25" s="64"/>
      <c r="I25" s="64"/>
    </row>
    <row r="26" spans="1:16" ht="15" customHeight="1">
      <c r="A26" s="65" t="s">
        <v>7</v>
      </c>
      <c r="B26" s="65"/>
      <c r="C26" s="65"/>
      <c r="D26" s="65"/>
      <c r="E26" s="65"/>
      <c r="F26" s="65"/>
      <c r="G26" s="65"/>
      <c r="H26" s="65"/>
      <c r="I26" s="66" t="s">
        <v>8</v>
      </c>
      <c r="J26" s="66" t="s">
        <v>9</v>
      </c>
      <c r="K26" s="66" t="s">
        <v>10</v>
      </c>
      <c r="L26" s="82" t="s">
        <v>11</v>
      </c>
      <c r="M26" s="82"/>
      <c r="N26" s="82"/>
      <c r="O26" s="47"/>
      <c r="P26" s="65" t="s">
        <v>16</v>
      </c>
    </row>
    <row r="27" spans="1:16" ht="18.75" customHeight="1">
      <c r="A27" s="65"/>
      <c r="B27" s="65"/>
      <c r="C27" s="65"/>
      <c r="D27" s="65"/>
      <c r="E27" s="65"/>
      <c r="F27" s="65"/>
      <c r="G27" s="65"/>
      <c r="H27" s="65"/>
      <c r="I27" s="67"/>
      <c r="J27" s="67"/>
      <c r="K27" s="67"/>
      <c r="L27" s="6" t="s">
        <v>12</v>
      </c>
      <c r="M27" s="6" t="s">
        <v>13</v>
      </c>
      <c r="N27" s="6" t="s">
        <v>14</v>
      </c>
      <c r="O27" s="6" t="s">
        <v>15</v>
      </c>
      <c r="P27" s="65"/>
    </row>
    <row r="28" spans="1:16" ht="11.25" customHeight="1">
      <c r="A28" s="51" t="s">
        <v>17</v>
      </c>
      <c r="B28" s="52"/>
      <c r="C28" s="52"/>
      <c r="D28" s="52"/>
      <c r="E28" s="52"/>
      <c r="F28" s="52"/>
      <c r="G28" s="52"/>
      <c r="H28" s="53"/>
      <c r="I28" s="5"/>
      <c r="J28" s="2"/>
      <c r="K28" s="2"/>
      <c r="L28" s="6"/>
      <c r="M28" s="6"/>
      <c r="N28" s="6"/>
      <c r="O28" s="6"/>
      <c r="P28" s="2"/>
    </row>
    <row r="29" spans="1:16" ht="12" customHeight="1">
      <c r="A29" s="54" t="s">
        <v>18</v>
      </c>
      <c r="B29" s="55"/>
      <c r="C29" s="55"/>
      <c r="D29" s="55"/>
      <c r="E29" s="55"/>
      <c r="F29" s="55"/>
      <c r="G29" s="55"/>
      <c r="H29" s="56"/>
      <c r="I29" s="5"/>
      <c r="J29" s="2"/>
      <c r="K29" s="2"/>
      <c r="L29" s="6">
        <f aca="true" t="shared" si="0" ref="L29:L37">P29/4</f>
        <v>2000</v>
      </c>
      <c r="M29" s="6">
        <f aca="true" t="shared" si="1" ref="M29:M37">P29/4</f>
        <v>2000</v>
      </c>
      <c r="N29" s="6">
        <f aca="true" t="shared" si="2" ref="N29:N37">P29/4</f>
        <v>2000</v>
      </c>
      <c r="O29" s="6">
        <f aca="true" t="shared" si="3" ref="O29:O37">P29/4</f>
        <v>2000</v>
      </c>
      <c r="P29" s="8">
        <v>8000</v>
      </c>
    </row>
    <row r="30" spans="1:18" ht="22.5" customHeight="1">
      <c r="A30" s="54" t="s">
        <v>19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0.52</v>
      </c>
      <c r="K30" s="6">
        <v>3728.2</v>
      </c>
      <c r="L30" s="8">
        <f t="shared" si="0"/>
        <v>5815.992</v>
      </c>
      <c r="M30" s="8">
        <f t="shared" si="1"/>
        <v>5815.992</v>
      </c>
      <c r="N30" s="8">
        <f t="shared" si="2"/>
        <v>5815.992</v>
      </c>
      <c r="O30" s="8">
        <f t="shared" si="3"/>
        <v>5815.992</v>
      </c>
      <c r="P30" s="8">
        <f>J30*K30*12</f>
        <v>23263.968</v>
      </c>
      <c r="R30" s="12"/>
    </row>
    <row r="31" spans="1:16" ht="22.5" customHeight="1">
      <c r="A31" s="54" t="s">
        <v>20</v>
      </c>
      <c r="B31" s="55"/>
      <c r="C31" s="55"/>
      <c r="D31" s="55"/>
      <c r="E31" s="55"/>
      <c r="F31" s="55"/>
      <c r="G31" s="55"/>
      <c r="H31" s="56"/>
      <c r="I31" s="4" t="s">
        <v>23</v>
      </c>
      <c r="J31" s="6">
        <v>0.9</v>
      </c>
      <c r="K31" s="6">
        <v>3728.2</v>
      </c>
      <c r="L31" s="8">
        <f t="shared" si="0"/>
        <v>10066.14</v>
      </c>
      <c r="M31" s="8">
        <f t="shared" si="1"/>
        <v>10066.14</v>
      </c>
      <c r="N31" s="8">
        <f t="shared" si="2"/>
        <v>10066.14</v>
      </c>
      <c r="O31" s="8">
        <f t="shared" si="3"/>
        <v>10066.14</v>
      </c>
      <c r="P31" s="8">
        <f>K31*J31*12</f>
        <v>40264.56</v>
      </c>
    </row>
    <row r="32" spans="1:16" ht="24" customHeight="1">
      <c r="A32" s="54" t="s">
        <v>21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0.38</v>
      </c>
      <c r="K32" s="6">
        <v>3728.2</v>
      </c>
      <c r="L32" s="8">
        <f t="shared" si="0"/>
        <v>4250.147999999999</v>
      </c>
      <c r="M32" s="8">
        <f t="shared" si="1"/>
        <v>4250.147999999999</v>
      </c>
      <c r="N32" s="8">
        <f t="shared" si="2"/>
        <v>4250.147999999999</v>
      </c>
      <c r="O32" s="8">
        <f t="shared" si="3"/>
        <v>4250.147999999999</v>
      </c>
      <c r="P32" s="8">
        <f>K32*J32*12</f>
        <v>17000.591999999997</v>
      </c>
    </row>
    <row r="33" spans="1:16" ht="21.75" customHeight="1">
      <c r="A33" s="73" t="s">
        <v>34</v>
      </c>
      <c r="B33" s="74"/>
      <c r="C33" s="74"/>
      <c r="D33" s="74"/>
      <c r="E33" s="74"/>
      <c r="F33" s="74"/>
      <c r="G33" s="74"/>
      <c r="H33" s="75"/>
      <c r="I33" s="4" t="s">
        <v>23</v>
      </c>
      <c r="J33" s="6"/>
      <c r="K33" s="6"/>
      <c r="L33" s="8">
        <f t="shared" si="0"/>
        <v>3500</v>
      </c>
      <c r="M33" s="8">
        <f t="shared" si="1"/>
        <v>3500</v>
      </c>
      <c r="N33" s="8">
        <f t="shared" si="2"/>
        <v>3500</v>
      </c>
      <c r="O33" s="8">
        <f t="shared" si="3"/>
        <v>3500</v>
      </c>
      <c r="P33" s="8">
        <v>14000</v>
      </c>
    </row>
    <row r="34" spans="1:16" ht="24.75" customHeight="1">
      <c r="A34" s="54" t="s">
        <v>35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0.95</v>
      </c>
      <c r="K34" s="6">
        <v>3728.2</v>
      </c>
      <c r="L34" s="8">
        <f t="shared" si="0"/>
        <v>10625.369999999999</v>
      </c>
      <c r="M34" s="8">
        <f t="shared" si="1"/>
        <v>10625.369999999999</v>
      </c>
      <c r="N34" s="8">
        <f t="shared" si="2"/>
        <v>10625.369999999999</v>
      </c>
      <c r="O34" s="8">
        <f t="shared" si="3"/>
        <v>10625.369999999999</v>
      </c>
      <c r="P34" s="8">
        <f>J34*K34*12</f>
        <v>42501.479999999996</v>
      </c>
    </row>
    <row r="35" spans="1:16" ht="21.75" customHeight="1">
      <c r="A35" s="54" t="s">
        <v>36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0.8</v>
      </c>
      <c r="K35" s="6">
        <v>3728.2</v>
      </c>
      <c r="L35" s="8">
        <f t="shared" si="0"/>
        <v>8947.68</v>
      </c>
      <c r="M35" s="8">
        <f t="shared" si="1"/>
        <v>8947.68</v>
      </c>
      <c r="N35" s="8">
        <f t="shared" si="2"/>
        <v>8947.68</v>
      </c>
      <c r="O35" s="8">
        <f t="shared" si="3"/>
        <v>8947.68</v>
      </c>
      <c r="P35" s="8">
        <f>K35*J35*12</f>
        <v>35790.72</v>
      </c>
    </row>
    <row r="36" spans="1:16" ht="12.75" customHeight="1">
      <c r="A36" s="54" t="s">
        <v>40</v>
      </c>
      <c r="B36" s="55"/>
      <c r="C36" s="55"/>
      <c r="D36" s="55"/>
      <c r="E36" s="55"/>
      <c r="F36" s="55"/>
      <c r="G36" s="55"/>
      <c r="H36" s="56"/>
      <c r="I36" s="4" t="s">
        <v>24</v>
      </c>
      <c r="J36" s="6">
        <v>200</v>
      </c>
      <c r="K36" s="6">
        <v>2</v>
      </c>
      <c r="L36" s="8">
        <f t="shared" si="0"/>
        <v>1200</v>
      </c>
      <c r="M36" s="8">
        <f t="shared" si="1"/>
        <v>1200</v>
      </c>
      <c r="N36" s="8">
        <f t="shared" si="2"/>
        <v>1200</v>
      </c>
      <c r="O36" s="8">
        <f t="shared" si="3"/>
        <v>1200</v>
      </c>
      <c r="P36" s="8">
        <f>K36*J36*12</f>
        <v>4800</v>
      </c>
    </row>
    <row r="37" spans="1:16" ht="20.25" customHeight="1">
      <c r="A37" s="73" t="s">
        <v>41</v>
      </c>
      <c r="B37" s="74"/>
      <c r="C37" s="74"/>
      <c r="D37" s="74"/>
      <c r="E37" s="74"/>
      <c r="F37" s="74"/>
      <c r="G37" s="74"/>
      <c r="H37" s="75"/>
      <c r="I37" s="5"/>
      <c r="J37" s="6"/>
      <c r="K37" s="2"/>
      <c r="L37" s="8">
        <f t="shared" si="0"/>
        <v>2110.75</v>
      </c>
      <c r="M37" s="8">
        <f t="shared" si="1"/>
        <v>2110.75</v>
      </c>
      <c r="N37" s="8">
        <f t="shared" si="2"/>
        <v>2110.75</v>
      </c>
      <c r="O37" s="8">
        <f t="shared" si="3"/>
        <v>2110.75</v>
      </c>
      <c r="P37" s="8">
        <v>8443</v>
      </c>
    </row>
    <row r="38" spans="1:18" ht="12.75" customHeight="1">
      <c r="A38" s="54" t="s">
        <v>42</v>
      </c>
      <c r="B38" s="55"/>
      <c r="C38" s="55"/>
      <c r="D38" s="55"/>
      <c r="E38" s="55"/>
      <c r="F38" s="55"/>
      <c r="G38" s="55"/>
      <c r="H38" s="56"/>
      <c r="I38" s="6" t="s">
        <v>25</v>
      </c>
      <c r="J38" s="6">
        <v>1</v>
      </c>
      <c r="K38" s="6">
        <v>518.4</v>
      </c>
      <c r="L38" s="8"/>
      <c r="M38" s="8">
        <f>P38/2</f>
        <v>259.2</v>
      </c>
      <c r="N38" s="8"/>
      <c r="O38" s="8">
        <f>P38/2</f>
        <v>259.2</v>
      </c>
      <c r="P38" s="8">
        <f>K38*J38</f>
        <v>518.4</v>
      </c>
      <c r="R38" s="12"/>
    </row>
    <row r="39" spans="1:18" ht="11.25" customHeight="1">
      <c r="A39" s="51" t="s">
        <v>118</v>
      </c>
      <c r="B39" s="52"/>
      <c r="C39" s="52"/>
      <c r="D39" s="52"/>
      <c r="E39" s="52"/>
      <c r="F39" s="52"/>
      <c r="G39" s="52"/>
      <c r="H39" s="53"/>
      <c r="I39" s="6"/>
      <c r="J39" s="6"/>
      <c r="K39" s="6"/>
      <c r="L39" s="8"/>
      <c r="M39" s="8"/>
      <c r="N39" s="8"/>
      <c r="O39" s="8"/>
      <c r="P39" s="8"/>
      <c r="R39" s="12"/>
    </row>
    <row r="40" spans="1:18" ht="21.75" customHeight="1">
      <c r="A40" s="54" t="s">
        <v>119</v>
      </c>
      <c r="B40" s="55"/>
      <c r="C40" s="55"/>
      <c r="D40" s="55"/>
      <c r="E40" s="55"/>
      <c r="F40" s="55"/>
      <c r="G40" s="55"/>
      <c r="H40" s="56"/>
      <c r="I40" s="4" t="s">
        <v>23</v>
      </c>
      <c r="J40" s="6">
        <v>0.48</v>
      </c>
      <c r="K40" s="6">
        <v>3728.2</v>
      </c>
      <c r="L40" s="8">
        <f>P40/4</f>
        <v>5368.607999999999</v>
      </c>
      <c r="M40" s="8">
        <f>P40/4</f>
        <v>5368.607999999999</v>
      </c>
      <c r="N40" s="8">
        <f>P40/4</f>
        <v>5368.607999999999</v>
      </c>
      <c r="O40" s="8">
        <f>P40/4</f>
        <v>5368.607999999999</v>
      </c>
      <c r="P40" s="8">
        <f>K40*J40*12</f>
        <v>21474.431999999997</v>
      </c>
      <c r="R40" s="12"/>
    </row>
    <row r="41" spans="1:18" ht="11.25" customHeight="1">
      <c r="A41" s="51" t="s">
        <v>120</v>
      </c>
      <c r="B41" s="52"/>
      <c r="C41" s="52"/>
      <c r="D41" s="52"/>
      <c r="E41" s="52"/>
      <c r="F41" s="52"/>
      <c r="G41" s="52"/>
      <c r="H41" s="53"/>
      <c r="I41" s="4"/>
      <c r="J41" s="6"/>
      <c r="K41" s="6"/>
      <c r="L41" s="8"/>
      <c r="M41" s="8"/>
      <c r="N41" s="8"/>
      <c r="O41" s="8"/>
      <c r="P41" s="8"/>
      <c r="R41" s="12"/>
    </row>
    <row r="42" spans="1:18" ht="21" customHeight="1">
      <c r="A42" s="54" t="s">
        <v>121</v>
      </c>
      <c r="B42" s="55"/>
      <c r="C42" s="55"/>
      <c r="D42" s="55"/>
      <c r="E42" s="55"/>
      <c r="F42" s="55"/>
      <c r="G42" s="55"/>
      <c r="H42" s="56"/>
      <c r="I42" s="4" t="s">
        <v>23</v>
      </c>
      <c r="J42" s="6">
        <v>1.9</v>
      </c>
      <c r="K42" s="6">
        <v>3728.2</v>
      </c>
      <c r="L42" s="8">
        <f>P42/4</f>
        <v>21250.739999999998</v>
      </c>
      <c r="M42" s="8">
        <f>P42/4</f>
        <v>21250.739999999998</v>
      </c>
      <c r="N42" s="8">
        <f>P42/4</f>
        <v>21250.739999999998</v>
      </c>
      <c r="O42" s="8">
        <f>P42/4</f>
        <v>21250.739999999998</v>
      </c>
      <c r="P42" s="8">
        <f>K42*J42*12</f>
        <v>85002.95999999999</v>
      </c>
      <c r="R42" s="12"/>
    </row>
    <row r="43" spans="1:18" ht="12.75" customHeight="1">
      <c r="A43" s="51" t="s">
        <v>146</v>
      </c>
      <c r="B43" s="52"/>
      <c r="C43" s="52"/>
      <c r="D43" s="52"/>
      <c r="E43" s="52"/>
      <c r="F43" s="52"/>
      <c r="G43" s="52"/>
      <c r="H43" s="53"/>
      <c r="I43" s="6"/>
      <c r="J43" s="6"/>
      <c r="K43" s="6"/>
      <c r="L43" s="8"/>
      <c r="M43" s="8"/>
      <c r="N43" s="8"/>
      <c r="O43" s="8"/>
      <c r="P43" s="8"/>
      <c r="R43" s="12"/>
    </row>
    <row r="44" spans="1:18" ht="20.25" customHeight="1">
      <c r="A44" s="54" t="s">
        <v>147</v>
      </c>
      <c r="B44" s="55"/>
      <c r="C44" s="55"/>
      <c r="D44" s="55"/>
      <c r="E44" s="55"/>
      <c r="F44" s="55"/>
      <c r="G44" s="55"/>
      <c r="H44" s="56"/>
      <c r="I44" s="4" t="s">
        <v>23</v>
      </c>
      <c r="J44" s="6">
        <v>1.95</v>
      </c>
      <c r="K44" s="6">
        <v>828.6</v>
      </c>
      <c r="L44" s="8">
        <f>P44/4</f>
        <v>4847.3099999999995</v>
      </c>
      <c r="M44" s="8">
        <f>P44/4</f>
        <v>4847.3099999999995</v>
      </c>
      <c r="N44" s="8">
        <f>P44/4</f>
        <v>4847.3099999999995</v>
      </c>
      <c r="O44" s="8">
        <f>P44/4</f>
        <v>4847.3099999999995</v>
      </c>
      <c r="P44" s="8">
        <f>K44*J44*12</f>
        <v>19389.239999999998</v>
      </c>
      <c r="R44" s="12"/>
    </row>
    <row r="45" spans="1:18" ht="21.75" customHeight="1">
      <c r="A45" s="54" t="s">
        <v>148</v>
      </c>
      <c r="B45" s="55"/>
      <c r="C45" s="55"/>
      <c r="D45" s="55"/>
      <c r="E45" s="55"/>
      <c r="F45" s="55"/>
      <c r="G45" s="55"/>
      <c r="H45" s="56"/>
      <c r="I45" s="4" t="s">
        <v>23</v>
      </c>
      <c r="J45" s="6">
        <v>2.7</v>
      </c>
      <c r="K45" s="6">
        <v>2899.6</v>
      </c>
      <c r="L45" s="8">
        <f>P45/4</f>
        <v>23486.760000000002</v>
      </c>
      <c r="M45" s="8">
        <f>P45/4</f>
        <v>23486.760000000002</v>
      </c>
      <c r="N45" s="8">
        <f>P45/4</f>
        <v>23486.760000000002</v>
      </c>
      <c r="O45" s="8">
        <f>P45/4</f>
        <v>23486.760000000002</v>
      </c>
      <c r="P45" s="8">
        <f>K45*J45*12</f>
        <v>93947.04000000001</v>
      </c>
      <c r="R45" s="12"/>
    </row>
    <row r="46" spans="1:18" ht="12" customHeight="1">
      <c r="A46" s="51" t="s">
        <v>134</v>
      </c>
      <c r="B46" s="52"/>
      <c r="C46" s="52"/>
      <c r="D46" s="52"/>
      <c r="E46" s="52"/>
      <c r="F46" s="52"/>
      <c r="G46" s="52"/>
      <c r="H46" s="53"/>
      <c r="I46" s="5"/>
      <c r="J46" s="6"/>
      <c r="K46" s="6"/>
      <c r="L46" s="8"/>
      <c r="M46" s="8"/>
      <c r="N46" s="8"/>
      <c r="O46" s="8"/>
      <c r="P46" s="8"/>
      <c r="R46" s="12"/>
    </row>
    <row r="47" spans="1:18" ht="21" customHeight="1">
      <c r="A47" s="73" t="s">
        <v>135</v>
      </c>
      <c r="B47" s="74"/>
      <c r="C47" s="74"/>
      <c r="D47" s="74"/>
      <c r="E47" s="74"/>
      <c r="F47" s="74"/>
      <c r="G47" s="74"/>
      <c r="H47" s="75"/>
      <c r="I47" s="2"/>
      <c r="J47" s="6"/>
      <c r="K47" s="6"/>
      <c r="L47" s="8">
        <f>P47/4</f>
        <v>5368.5</v>
      </c>
      <c r="M47" s="8">
        <f>P47/4</f>
        <v>5368.5</v>
      </c>
      <c r="N47" s="8">
        <f>P47/4</f>
        <v>5368.5</v>
      </c>
      <c r="O47" s="8">
        <f>P47/4</f>
        <v>5368.5</v>
      </c>
      <c r="P47" s="8">
        <v>21474</v>
      </c>
      <c r="R47" s="12"/>
    </row>
    <row r="48" spans="1:16" ht="12" customHeight="1">
      <c r="A48" s="73" t="s">
        <v>136</v>
      </c>
      <c r="B48" s="74"/>
      <c r="C48" s="74"/>
      <c r="D48" s="74"/>
      <c r="E48" s="74"/>
      <c r="F48" s="74"/>
      <c r="G48" s="74"/>
      <c r="H48" s="75"/>
      <c r="I48" s="6" t="s">
        <v>27</v>
      </c>
      <c r="J48" s="6">
        <v>3.94</v>
      </c>
      <c r="K48" s="6">
        <v>73</v>
      </c>
      <c r="L48" s="8">
        <f>P48/4</f>
        <v>862.86</v>
      </c>
      <c r="M48" s="8">
        <f>L48</f>
        <v>862.86</v>
      </c>
      <c r="N48" s="8">
        <f>M48</f>
        <v>862.86</v>
      </c>
      <c r="O48" s="8">
        <f>N48</f>
        <v>862.86</v>
      </c>
      <c r="P48" s="8">
        <f>J48*K48*12</f>
        <v>3451.44</v>
      </c>
    </row>
    <row r="49" spans="1:17" ht="14.25" customHeight="1">
      <c r="A49" s="51" t="s">
        <v>28</v>
      </c>
      <c r="B49" s="52"/>
      <c r="C49" s="52"/>
      <c r="D49" s="52"/>
      <c r="E49" s="52"/>
      <c r="F49" s="52"/>
      <c r="G49" s="52"/>
      <c r="H49" s="53"/>
      <c r="I49" s="2"/>
      <c r="J49" s="6"/>
      <c r="K49" s="2"/>
      <c r="L49" s="14">
        <f>SUM(L29:L48)</f>
        <v>109700.858</v>
      </c>
      <c r="M49" s="14">
        <f>SUM(M29:M48)</f>
        <v>109960.058</v>
      </c>
      <c r="N49" s="14">
        <f>SUM(N29:N48)</f>
        <v>109700.858</v>
      </c>
      <c r="O49" s="14">
        <f>SUM(O29:O48)</f>
        <v>109960.058</v>
      </c>
      <c r="P49" s="14">
        <f>SUM(P29:P48)</f>
        <v>439321.832</v>
      </c>
      <c r="Q49" s="15"/>
    </row>
    <row r="50" spans="1:16" ht="12" customHeight="1">
      <c r="A50" s="73" t="s">
        <v>127</v>
      </c>
      <c r="B50" s="74"/>
      <c r="C50" s="74"/>
      <c r="D50" s="74"/>
      <c r="E50" s="74"/>
      <c r="F50" s="74"/>
      <c r="G50" s="74"/>
      <c r="H50" s="75"/>
      <c r="I50" s="2"/>
      <c r="J50" s="6"/>
      <c r="K50" s="2"/>
      <c r="L50" s="13"/>
      <c r="M50" s="13"/>
      <c r="N50" s="13"/>
      <c r="O50" s="13"/>
      <c r="P50" s="8">
        <f>I18</f>
        <v>59907.56255999999</v>
      </c>
    </row>
    <row r="51" spans="1:16" ht="12.75" customHeight="1">
      <c r="A51" s="79" t="s">
        <v>29</v>
      </c>
      <c r="B51" s="80"/>
      <c r="C51" s="80"/>
      <c r="D51" s="80"/>
      <c r="E51" s="80"/>
      <c r="F51" s="80"/>
      <c r="G51" s="80"/>
      <c r="H51" s="81"/>
      <c r="I51" s="2"/>
      <c r="J51" s="6"/>
      <c r="K51" s="2"/>
      <c r="L51" s="13"/>
      <c r="M51" s="13"/>
      <c r="N51" s="13"/>
      <c r="O51" s="13"/>
      <c r="P51" s="14">
        <f>P49+P50</f>
        <v>499229.39456</v>
      </c>
    </row>
    <row r="52" spans="1:19" ht="11.25" customHeight="1">
      <c r="A52" s="54" t="s">
        <v>30</v>
      </c>
      <c r="B52" s="55"/>
      <c r="C52" s="55"/>
      <c r="D52" s="55"/>
      <c r="E52" s="55"/>
      <c r="F52" s="55"/>
      <c r="G52" s="55"/>
      <c r="H52" s="56"/>
      <c r="I52" s="2"/>
      <c r="J52" s="6"/>
      <c r="K52" s="2"/>
      <c r="L52" s="2"/>
      <c r="M52" s="2"/>
      <c r="N52" s="2"/>
      <c r="O52" s="2"/>
      <c r="P52" s="6">
        <v>0</v>
      </c>
      <c r="Q52" s="15"/>
      <c r="S52" s="15"/>
    </row>
    <row r="55" ht="15">
      <c r="P55" s="15"/>
    </row>
  </sheetData>
  <mergeCells count="54">
    <mergeCell ref="A1:B1"/>
    <mergeCell ref="A3:B3"/>
    <mergeCell ref="L4:P4"/>
    <mergeCell ref="K3:P3"/>
    <mergeCell ref="A6:P6"/>
    <mergeCell ref="A7:P7"/>
    <mergeCell ref="A9:H9"/>
    <mergeCell ref="A10:H10"/>
    <mergeCell ref="A11:H11"/>
    <mergeCell ref="A12:H12"/>
    <mergeCell ref="A13:H13"/>
    <mergeCell ref="A14:H14"/>
    <mergeCell ref="A26:H27"/>
    <mergeCell ref="I26:I27"/>
    <mergeCell ref="A21:H21"/>
    <mergeCell ref="A22:H22"/>
    <mergeCell ref="A24:H24"/>
    <mergeCell ref="A23:H23"/>
    <mergeCell ref="J26:J27"/>
    <mergeCell ref="K26:K27"/>
    <mergeCell ref="L26:O26"/>
    <mergeCell ref="P26:P27"/>
    <mergeCell ref="A39:H39"/>
    <mergeCell ref="A40:H40"/>
    <mergeCell ref="A28:H28"/>
    <mergeCell ref="A29:H29"/>
    <mergeCell ref="A30:H30"/>
    <mergeCell ref="A31:H31"/>
    <mergeCell ref="A32:H32"/>
    <mergeCell ref="A37:H37"/>
    <mergeCell ref="A38:H38"/>
    <mergeCell ref="A33:H33"/>
    <mergeCell ref="A52:H52"/>
    <mergeCell ref="A48:H48"/>
    <mergeCell ref="A49:H49"/>
    <mergeCell ref="A50:H50"/>
    <mergeCell ref="A46:H46"/>
    <mergeCell ref="A47:H47"/>
    <mergeCell ref="A45:H45"/>
    <mergeCell ref="A51:H51"/>
    <mergeCell ref="A43:H43"/>
    <mergeCell ref="A44:H44"/>
    <mergeCell ref="A41:H41"/>
    <mergeCell ref="A42:H42"/>
    <mergeCell ref="A34:H34"/>
    <mergeCell ref="A35:H35"/>
    <mergeCell ref="A36:H36"/>
    <mergeCell ref="A15:H15"/>
    <mergeCell ref="A16:H16"/>
    <mergeCell ref="A17:H17"/>
    <mergeCell ref="A18:H18"/>
    <mergeCell ref="A19:H19"/>
    <mergeCell ref="A20:H20"/>
    <mergeCell ref="A25:I25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36">
      <selection activeCell="P43" sqref="P43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0.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155</v>
      </c>
      <c r="B11" s="57"/>
      <c r="C11" s="57"/>
      <c r="D11" s="57"/>
      <c r="E11" s="57"/>
      <c r="F11" s="57"/>
      <c r="G11" s="57"/>
      <c r="H11" s="57"/>
      <c r="I11" s="8">
        <f>K28*I19*12</f>
        <v>394550.01600000006</v>
      </c>
    </row>
    <row r="12" spans="1:9" ht="22.5" customHeight="1">
      <c r="A12" s="57" t="s">
        <v>128</v>
      </c>
      <c r="B12" s="57"/>
      <c r="C12" s="57"/>
      <c r="D12" s="57"/>
      <c r="E12" s="57"/>
      <c r="F12" s="57"/>
      <c r="G12" s="57"/>
      <c r="H12" s="57"/>
      <c r="I12" s="8">
        <f>P40</f>
        <v>147556.08000000002</v>
      </c>
    </row>
    <row r="13" spans="1:9" ht="22.5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P41</f>
        <v>32558.760000000002</v>
      </c>
    </row>
    <row r="14" spans="1:9" ht="13.5" customHeight="1">
      <c r="A14" s="57" t="s">
        <v>115</v>
      </c>
      <c r="B14" s="57"/>
      <c r="C14" s="57"/>
      <c r="D14" s="57"/>
      <c r="E14" s="57"/>
      <c r="F14" s="57"/>
      <c r="G14" s="57"/>
      <c r="H14" s="57"/>
      <c r="I14" s="8">
        <f>K28*I22*12</f>
        <v>156250.368</v>
      </c>
    </row>
    <row r="15" spans="1:9" ht="12.75" customHeight="1">
      <c r="A15" s="87" t="s">
        <v>37</v>
      </c>
      <c r="B15" s="88"/>
      <c r="C15" s="88"/>
      <c r="D15" s="88"/>
      <c r="E15" s="88"/>
      <c r="F15" s="88"/>
      <c r="G15" s="88"/>
      <c r="H15" s="89"/>
      <c r="I15" s="16"/>
    </row>
    <row r="16" spans="1:9" ht="12" customHeight="1">
      <c r="A16" s="58" t="s">
        <v>38</v>
      </c>
      <c r="B16" s="59"/>
      <c r="C16" s="59"/>
      <c r="D16" s="59"/>
      <c r="E16" s="59"/>
      <c r="F16" s="59"/>
      <c r="G16" s="59"/>
      <c r="H16" s="60"/>
      <c r="I16" s="18">
        <f>SUM(I11:I14)*12%</f>
        <v>87709.82688000002</v>
      </c>
    </row>
    <row r="17" spans="1:9" ht="12" customHeight="1">
      <c r="A17" s="61" t="s">
        <v>39</v>
      </c>
      <c r="B17" s="62"/>
      <c r="C17" s="62"/>
      <c r="D17" s="62"/>
      <c r="E17" s="62"/>
      <c r="F17" s="62"/>
      <c r="G17" s="62"/>
      <c r="H17" s="63"/>
      <c r="I17" s="8">
        <f>I16</f>
        <v>87709.82688000002</v>
      </c>
    </row>
    <row r="18" spans="1:9" ht="13.5" customHeight="1">
      <c r="A18" s="46" t="s">
        <v>4</v>
      </c>
      <c r="B18" s="46"/>
      <c r="C18" s="46"/>
      <c r="D18" s="46"/>
      <c r="E18" s="46"/>
      <c r="F18" s="46"/>
      <c r="G18" s="46"/>
      <c r="H18" s="46"/>
      <c r="I18" s="14">
        <f>SUM(I11:I14)-I17</f>
        <v>643205.3971200001</v>
      </c>
    </row>
    <row r="19" spans="1:9" ht="14.25" customHeight="1">
      <c r="A19" s="57" t="s">
        <v>150</v>
      </c>
      <c r="B19" s="57"/>
      <c r="C19" s="57"/>
      <c r="D19" s="57"/>
      <c r="E19" s="57"/>
      <c r="F19" s="57"/>
      <c r="G19" s="57"/>
      <c r="H19" s="57"/>
      <c r="I19" s="29">
        <v>5.53</v>
      </c>
    </row>
    <row r="20" spans="1:9" ht="21" customHeight="1">
      <c r="A20" s="57" t="s">
        <v>129</v>
      </c>
      <c r="B20" s="57"/>
      <c r="C20" s="57"/>
      <c r="D20" s="57"/>
      <c r="E20" s="57"/>
      <c r="F20" s="57"/>
      <c r="G20" s="57"/>
      <c r="H20" s="57"/>
      <c r="I20" s="6">
        <v>3.1</v>
      </c>
    </row>
    <row r="21" spans="1:9" ht="21" customHeight="1">
      <c r="A21" s="57" t="s">
        <v>129</v>
      </c>
      <c r="B21" s="57"/>
      <c r="C21" s="57"/>
      <c r="D21" s="57"/>
      <c r="E21" s="57"/>
      <c r="F21" s="57"/>
      <c r="G21" s="57"/>
      <c r="H21" s="57"/>
      <c r="I21" s="29">
        <v>2.24</v>
      </c>
    </row>
    <row r="22" spans="1:9" ht="14.25" customHeight="1">
      <c r="A22" s="57" t="s">
        <v>117</v>
      </c>
      <c r="B22" s="57"/>
      <c r="C22" s="57"/>
      <c r="D22" s="57"/>
      <c r="E22" s="57"/>
      <c r="F22" s="57"/>
      <c r="G22" s="57"/>
      <c r="H22" s="57"/>
      <c r="I22" s="6">
        <v>2.19</v>
      </c>
    </row>
    <row r="23" spans="1:9" ht="12.75" customHeight="1">
      <c r="A23" s="64"/>
      <c r="B23" s="64"/>
      <c r="C23" s="64"/>
      <c r="D23" s="64"/>
      <c r="E23" s="64"/>
      <c r="F23" s="64"/>
      <c r="G23" s="64"/>
      <c r="H23" s="64"/>
      <c r="I23" s="64"/>
    </row>
    <row r="24" spans="1:16" ht="15" customHeight="1">
      <c r="A24" s="65" t="s">
        <v>7</v>
      </c>
      <c r="B24" s="65"/>
      <c r="C24" s="65"/>
      <c r="D24" s="65"/>
      <c r="E24" s="65"/>
      <c r="F24" s="65"/>
      <c r="G24" s="65"/>
      <c r="H24" s="65"/>
      <c r="I24" s="66" t="s">
        <v>8</v>
      </c>
      <c r="J24" s="66" t="s">
        <v>9</v>
      </c>
      <c r="K24" s="66" t="s">
        <v>10</v>
      </c>
      <c r="L24" s="82" t="s">
        <v>11</v>
      </c>
      <c r="M24" s="82"/>
      <c r="N24" s="82"/>
      <c r="O24" s="47"/>
      <c r="P24" s="65" t="s">
        <v>16</v>
      </c>
    </row>
    <row r="25" spans="1:16" ht="18.75" customHeight="1">
      <c r="A25" s="65"/>
      <c r="B25" s="65"/>
      <c r="C25" s="65"/>
      <c r="D25" s="65"/>
      <c r="E25" s="65"/>
      <c r="F25" s="65"/>
      <c r="G25" s="65"/>
      <c r="H25" s="65"/>
      <c r="I25" s="67"/>
      <c r="J25" s="67"/>
      <c r="K25" s="67"/>
      <c r="L25" s="6" t="s">
        <v>12</v>
      </c>
      <c r="M25" s="6" t="s">
        <v>13</v>
      </c>
      <c r="N25" s="6" t="s">
        <v>14</v>
      </c>
      <c r="O25" s="6" t="s">
        <v>15</v>
      </c>
      <c r="P25" s="65"/>
    </row>
    <row r="26" spans="1:16" ht="11.25" customHeight="1">
      <c r="A26" s="51" t="s">
        <v>153</v>
      </c>
      <c r="B26" s="52"/>
      <c r="C26" s="52"/>
      <c r="D26" s="52"/>
      <c r="E26" s="52"/>
      <c r="F26" s="52"/>
      <c r="G26" s="52"/>
      <c r="H26" s="53"/>
      <c r="I26" s="5"/>
      <c r="J26" s="2"/>
      <c r="K26" s="2"/>
      <c r="L26" s="6"/>
      <c r="M26" s="6"/>
      <c r="N26" s="6"/>
      <c r="O26" s="6"/>
      <c r="P26" s="2"/>
    </row>
    <row r="27" spans="1:16" ht="14.25" customHeight="1">
      <c r="A27" s="54" t="s">
        <v>18</v>
      </c>
      <c r="B27" s="55"/>
      <c r="C27" s="55"/>
      <c r="D27" s="55"/>
      <c r="E27" s="55"/>
      <c r="F27" s="55"/>
      <c r="G27" s="55"/>
      <c r="H27" s="56"/>
      <c r="I27" s="5"/>
      <c r="J27" s="2"/>
      <c r="K27" s="2"/>
      <c r="L27" s="6">
        <f aca="true" t="shared" si="0" ref="L27:L35">P27/4</f>
        <v>1500</v>
      </c>
      <c r="M27" s="6">
        <f aca="true" t="shared" si="1" ref="M27:M35">P27/4</f>
        <v>1500</v>
      </c>
      <c r="N27" s="6">
        <f aca="true" t="shared" si="2" ref="N27:N35">P27/4</f>
        <v>1500</v>
      </c>
      <c r="O27" s="6">
        <f aca="true" t="shared" si="3" ref="O27:O35">P27/4</f>
        <v>1500</v>
      </c>
      <c r="P27" s="8">
        <v>6000</v>
      </c>
    </row>
    <row r="28" spans="1:18" ht="26.25" customHeight="1">
      <c r="A28" s="54" t="s">
        <v>19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0.52</v>
      </c>
      <c r="K28" s="6">
        <v>5945.6</v>
      </c>
      <c r="L28" s="8">
        <f t="shared" si="0"/>
        <v>9275.136000000002</v>
      </c>
      <c r="M28" s="8">
        <f t="shared" si="1"/>
        <v>9275.136000000002</v>
      </c>
      <c r="N28" s="8">
        <f t="shared" si="2"/>
        <v>9275.136000000002</v>
      </c>
      <c r="O28" s="8">
        <f t="shared" si="3"/>
        <v>9275.136000000002</v>
      </c>
      <c r="P28" s="8">
        <f>J28*K28*12</f>
        <v>37100.54400000001</v>
      </c>
      <c r="R28" s="12"/>
    </row>
    <row r="29" spans="1:16" ht="23.25" customHeight="1">
      <c r="A29" s="54" t="s">
        <v>20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</v>
      </c>
      <c r="K29" s="6">
        <v>5945.6</v>
      </c>
      <c r="L29" s="8">
        <f t="shared" si="0"/>
        <v>16053.120000000003</v>
      </c>
      <c r="M29" s="8">
        <f t="shared" si="1"/>
        <v>16053.120000000003</v>
      </c>
      <c r="N29" s="8">
        <f t="shared" si="2"/>
        <v>16053.120000000003</v>
      </c>
      <c r="O29" s="8">
        <f t="shared" si="3"/>
        <v>16053.120000000003</v>
      </c>
      <c r="P29" s="8">
        <f>K29*J29*12</f>
        <v>64212.48000000001</v>
      </c>
    </row>
    <row r="30" spans="1:16" ht="23.25" customHeight="1">
      <c r="A30" s="54" t="s">
        <v>21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0.38</v>
      </c>
      <c r="K30" s="6">
        <v>5945.6</v>
      </c>
      <c r="L30" s="8">
        <f t="shared" si="0"/>
        <v>6777.984</v>
      </c>
      <c r="M30" s="8">
        <f t="shared" si="1"/>
        <v>6777.984</v>
      </c>
      <c r="N30" s="8">
        <f t="shared" si="2"/>
        <v>6777.984</v>
      </c>
      <c r="O30" s="8">
        <f t="shared" si="3"/>
        <v>6777.984</v>
      </c>
      <c r="P30" s="8">
        <f>K30*J30*12</f>
        <v>27111.936</v>
      </c>
    </row>
    <row r="31" spans="1:16" ht="21.75" customHeight="1">
      <c r="A31" s="73" t="s">
        <v>34</v>
      </c>
      <c r="B31" s="74"/>
      <c r="C31" s="74"/>
      <c r="D31" s="74"/>
      <c r="E31" s="74"/>
      <c r="F31" s="74"/>
      <c r="G31" s="74"/>
      <c r="H31" s="75"/>
      <c r="I31" s="4" t="s">
        <v>23</v>
      </c>
      <c r="J31" s="6"/>
      <c r="K31" s="6"/>
      <c r="L31" s="8">
        <f t="shared" si="0"/>
        <v>2500</v>
      </c>
      <c r="M31" s="8">
        <f t="shared" si="1"/>
        <v>2500</v>
      </c>
      <c r="N31" s="8">
        <f t="shared" si="2"/>
        <v>2500</v>
      </c>
      <c r="O31" s="8">
        <f t="shared" si="3"/>
        <v>2500</v>
      </c>
      <c r="P31" s="8">
        <v>10000</v>
      </c>
    </row>
    <row r="32" spans="1:16" ht="23.25" customHeight="1">
      <c r="A32" s="54" t="s">
        <v>35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0.95</v>
      </c>
      <c r="K32" s="6">
        <v>5945.6</v>
      </c>
      <c r="L32" s="8">
        <f t="shared" si="0"/>
        <v>16944.96</v>
      </c>
      <c r="M32" s="8">
        <f t="shared" si="1"/>
        <v>16944.96</v>
      </c>
      <c r="N32" s="8">
        <f t="shared" si="2"/>
        <v>16944.96</v>
      </c>
      <c r="O32" s="8">
        <f t="shared" si="3"/>
        <v>16944.96</v>
      </c>
      <c r="P32" s="8">
        <f>J32*K32*12</f>
        <v>67779.84</v>
      </c>
    </row>
    <row r="33" spans="1:16" ht="22.5" customHeight="1">
      <c r="A33" s="54" t="s">
        <v>36</v>
      </c>
      <c r="B33" s="55"/>
      <c r="C33" s="55"/>
      <c r="D33" s="55"/>
      <c r="E33" s="55"/>
      <c r="F33" s="55"/>
      <c r="G33" s="55"/>
      <c r="H33" s="56"/>
      <c r="I33" s="4" t="s">
        <v>23</v>
      </c>
      <c r="J33" s="6">
        <v>0.8</v>
      </c>
      <c r="K33" s="6">
        <v>5945.6</v>
      </c>
      <c r="L33" s="8">
        <f t="shared" si="0"/>
        <v>14269.440000000002</v>
      </c>
      <c r="M33" s="8">
        <f t="shared" si="1"/>
        <v>14269.440000000002</v>
      </c>
      <c r="N33" s="8">
        <f t="shared" si="2"/>
        <v>14269.440000000002</v>
      </c>
      <c r="O33" s="8">
        <f t="shared" si="3"/>
        <v>14269.440000000002</v>
      </c>
      <c r="P33" s="8">
        <f>K33*J33*12</f>
        <v>57077.76000000001</v>
      </c>
    </row>
    <row r="34" spans="1:16" ht="14.25" customHeight="1">
      <c r="A34" s="54" t="s">
        <v>40</v>
      </c>
      <c r="B34" s="55"/>
      <c r="C34" s="55"/>
      <c r="D34" s="55"/>
      <c r="E34" s="55"/>
      <c r="F34" s="55"/>
      <c r="G34" s="55"/>
      <c r="H34" s="56"/>
      <c r="I34" s="4" t="s">
        <v>24</v>
      </c>
      <c r="J34" s="6">
        <v>200</v>
      </c>
      <c r="K34" s="6">
        <v>3</v>
      </c>
      <c r="L34" s="8">
        <f t="shared" si="0"/>
        <v>1800</v>
      </c>
      <c r="M34" s="8">
        <f t="shared" si="1"/>
        <v>1800</v>
      </c>
      <c r="N34" s="8">
        <f t="shared" si="2"/>
        <v>1800</v>
      </c>
      <c r="O34" s="8">
        <f t="shared" si="3"/>
        <v>1800</v>
      </c>
      <c r="P34" s="8">
        <f>K34*J34*12</f>
        <v>7200</v>
      </c>
    </row>
    <row r="35" spans="1:16" ht="22.5" customHeight="1">
      <c r="A35" s="73" t="s">
        <v>41</v>
      </c>
      <c r="B35" s="74"/>
      <c r="C35" s="74"/>
      <c r="D35" s="74"/>
      <c r="E35" s="74"/>
      <c r="F35" s="74"/>
      <c r="G35" s="74"/>
      <c r="H35" s="75"/>
      <c r="I35" s="5"/>
      <c r="J35" s="6"/>
      <c r="K35" s="2"/>
      <c r="L35" s="8">
        <f t="shared" si="0"/>
        <v>2720.5</v>
      </c>
      <c r="M35" s="8">
        <f t="shared" si="1"/>
        <v>2720.5</v>
      </c>
      <c r="N35" s="8">
        <f t="shared" si="2"/>
        <v>2720.5</v>
      </c>
      <c r="O35" s="8">
        <f t="shared" si="3"/>
        <v>2720.5</v>
      </c>
      <c r="P35" s="8">
        <v>10882</v>
      </c>
    </row>
    <row r="36" spans="1:18" ht="12.75" customHeight="1">
      <c r="A36" s="54" t="s">
        <v>42</v>
      </c>
      <c r="B36" s="55"/>
      <c r="C36" s="55"/>
      <c r="D36" s="55"/>
      <c r="E36" s="55"/>
      <c r="F36" s="55"/>
      <c r="G36" s="55"/>
      <c r="H36" s="56"/>
      <c r="I36" s="6" t="s">
        <v>25</v>
      </c>
      <c r="J36" s="6">
        <v>1</v>
      </c>
      <c r="K36" s="6">
        <v>812.4</v>
      </c>
      <c r="L36" s="8"/>
      <c r="M36" s="8">
        <f>P36/2</f>
        <v>406.2</v>
      </c>
      <c r="N36" s="8"/>
      <c r="O36" s="8">
        <f>P36/2</f>
        <v>406.2</v>
      </c>
      <c r="P36" s="8">
        <f>K36*J36</f>
        <v>812.4</v>
      </c>
      <c r="R36" s="12"/>
    </row>
    <row r="37" spans="1:18" ht="12.75" customHeight="1">
      <c r="A37" s="51" t="s">
        <v>141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142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5945.6</v>
      </c>
      <c r="L38" s="8">
        <f>P38/4</f>
        <v>33889.92</v>
      </c>
      <c r="M38" s="8">
        <f>P38/4</f>
        <v>33889.92</v>
      </c>
      <c r="N38" s="8">
        <f>P38/4</f>
        <v>33889.92</v>
      </c>
      <c r="O38" s="8">
        <f>P38/4</f>
        <v>33889.92</v>
      </c>
      <c r="P38" s="8">
        <f>K38*J38*12</f>
        <v>135559.68</v>
      </c>
      <c r="R38" s="12"/>
    </row>
    <row r="39" spans="1:18" ht="12" customHeight="1">
      <c r="A39" s="51" t="s">
        <v>130</v>
      </c>
      <c r="B39" s="52"/>
      <c r="C39" s="52"/>
      <c r="D39" s="52"/>
      <c r="E39" s="52"/>
      <c r="F39" s="52"/>
      <c r="G39" s="52"/>
      <c r="H39" s="53"/>
      <c r="I39" s="6"/>
      <c r="J39" s="6"/>
      <c r="K39" s="6"/>
      <c r="L39" s="8"/>
      <c r="M39" s="8"/>
      <c r="N39" s="8"/>
      <c r="O39" s="8"/>
      <c r="P39" s="8"/>
      <c r="R39" s="12"/>
    </row>
    <row r="40" spans="1:18" ht="22.5">
      <c r="A40" s="54" t="s">
        <v>131</v>
      </c>
      <c r="B40" s="55"/>
      <c r="C40" s="55"/>
      <c r="D40" s="55"/>
      <c r="E40" s="55"/>
      <c r="F40" s="55"/>
      <c r="G40" s="55"/>
      <c r="H40" s="56"/>
      <c r="I40" s="4" t="s">
        <v>23</v>
      </c>
      <c r="J40" s="6">
        <v>2.7</v>
      </c>
      <c r="K40" s="6">
        <v>4554.2</v>
      </c>
      <c r="L40" s="8">
        <f>P40/4</f>
        <v>36889.020000000004</v>
      </c>
      <c r="M40" s="8">
        <f>P40/4</f>
        <v>36889.020000000004</v>
      </c>
      <c r="N40" s="8">
        <f>P40/4</f>
        <v>36889.020000000004</v>
      </c>
      <c r="O40" s="8">
        <f>P40/4</f>
        <v>36889.020000000004</v>
      </c>
      <c r="P40" s="8">
        <f>K40*J40*12</f>
        <v>147556.08000000002</v>
      </c>
      <c r="R40" s="12"/>
    </row>
    <row r="41" spans="1:18" ht="22.5">
      <c r="A41" s="54" t="s">
        <v>149</v>
      </c>
      <c r="B41" s="55"/>
      <c r="C41" s="55"/>
      <c r="D41" s="55"/>
      <c r="E41" s="55"/>
      <c r="F41" s="55"/>
      <c r="G41" s="55"/>
      <c r="H41" s="56"/>
      <c r="I41" s="4" t="s">
        <v>23</v>
      </c>
      <c r="J41" s="6">
        <v>1.95</v>
      </c>
      <c r="K41" s="6">
        <v>1391.4</v>
      </c>
      <c r="L41" s="8">
        <f>P41/4</f>
        <v>8139.6900000000005</v>
      </c>
      <c r="M41" s="8">
        <f>P41/4</f>
        <v>8139.6900000000005</v>
      </c>
      <c r="N41" s="8">
        <f>P41/4</f>
        <v>8139.6900000000005</v>
      </c>
      <c r="O41" s="8">
        <f>P41/4</f>
        <v>8139.6900000000005</v>
      </c>
      <c r="P41" s="8">
        <f>K41*J41*12</f>
        <v>32558.760000000002</v>
      </c>
      <c r="R41" s="12"/>
    </row>
    <row r="42" spans="1:18" ht="11.25" customHeight="1">
      <c r="A42" s="51" t="s">
        <v>122</v>
      </c>
      <c r="B42" s="52"/>
      <c r="C42" s="52"/>
      <c r="D42" s="52"/>
      <c r="E42" s="52"/>
      <c r="F42" s="52"/>
      <c r="G42" s="52"/>
      <c r="H42" s="53"/>
      <c r="I42" s="5"/>
      <c r="J42" s="6"/>
      <c r="K42" s="6"/>
      <c r="L42" s="8"/>
      <c r="M42" s="8"/>
      <c r="N42" s="8"/>
      <c r="O42" s="8"/>
      <c r="P42" s="8"/>
      <c r="R42" s="12"/>
    </row>
    <row r="43" spans="1:18" ht="21" customHeight="1">
      <c r="A43" s="73" t="s">
        <v>123</v>
      </c>
      <c r="B43" s="74"/>
      <c r="C43" s="74"/>
      <c r="D43" s="74"/>
      <c r="E43" s="74"/>
      <c r="F43" s="74"/>
      <c r="G43" s="74"/>
      <c r="H43" s="75"/>
      <c r="I43" s="2"/>
      <c r="J43" s="6"/>
      <c r="K43" s="6"/>
      <c r="L43" s="8">
        <f>P43/4</f>
        <v>8561.75</v>
      </c>
      <c r="M43" s="8">
        <f>P43/4</f>
        <v>8561.75</v>
      </c>
      <c r="N43" s="8">
        <f>P43/4</f>
        <v>8561.75</v>
      </c>
      <c r="O43" s="8">
        <f>P43/4</f>
        <v>8561.75</v>
      </c>
      <c r="P43" s="8">
        <v>34247</v>
      </c>
      <c r="R43" s="12"/>
    </row>
    <row r="44" spans="1:16" ht="12.75" customHeight="1">
      <c r="A44" s="73" t="s">
        <v>124</v>
      </c>
      <c r="B44" s="74"/>
      <c r="C44" s="74"/>
      <c r="D44" s="74"/>
      <c r="E44" s="74"/>
      <c r="F44" s="74"/>
      <c r="G44" s="74"/>
      <c r="H44" s="75"/>
      <c r="I44" s="6" t="s">
        <v>27</v>
      </c>
      <c r="J44" s="6">
        <v>3.94</v>
      </c>
      <c r="K44" s="33">
        <v>108</v>
      </c>
      <c r="L44" s="8">
        <f>P44/4</f>
        <v>1276.56</v>
      </c>
      <c r="M44" s="8">
        <f>P44/4</f>
        <v>1276.56</v>
      </c>
      <c r="N44" s="8">
        <f>P44/4</f>
        <v>1276.56</v>
      </c>
      <c r="O44" s="8">
        <f>P44/4</f>
        <v>1276.56</v>
      </c>
      <c r="P44" s="8">
        <f>K44*J44*12</f>
        <v>5106.24</v>
      </c>
    </row>
    <row r="45" spans="1:17" ht="15" customHeight="1">
      <c r="A45" s="51" t="s">
        <v>28</v>
      </c>
      <c r="B45" s="52"/>
      <c r="C45" s="52"/>
      <c r="D45" s="52"/>
      <c r="E45" s="52"/>
      <c r="F45" s="52"/>
      <c r="G45" s="52"/>
      <c r="H45" s="53"/>
      <c r="I45" s="2"/>
      <c r="J45" s="6"/>
      <c r="K45" s="6"/>
      <c r="L45" s="14">
        <f>SUM(L27:L44)</f>
        <v>160598.08000000002</v>
      </c>
      <c r="M45" s="14">
        <f>SUM(M27:M44)</f>
        <v>161004.28000000003</v>
      </c>
      <c r="N45" s="14">
        <f>SUM(N27:N44)</f>
        <v>160598.08000000002</v>
      </c>
      <c r="O45" s="14">
        <f>SUM(O27:O44)</f>
        <v>161004.28000000003</v>
      </c>
      <c r="P45" s="14">
        <f>SUM(P27:P44)</f>
        <v>643204.7200000001</v>
      </c>
      <c r="Q45" s="15"/>
    </row>
    <row r="46" spans="1:17" ht="12" customHeight="1">
      <c r="A46" s="73" t="s">
        <v>127</v>
      </c>
      <c r="B46" s="74"/>
      <c r="C46" s="74"/>
      <c r="D46" s="74"/>
      <c r="E46" s="74"/>
      <c r="F46" s="74"/>
      <c r="G46" s="74"/>
      <c r="H46" s="75"/>
      <c r="I46" s="2"/>
      <c r="J46" s="6"/>
      <c r="K46" s="2"/>
      <c r="L46" s="14"/>
      <c r="M46" s="14"/>
      <c r="N46" s="14"/>
      <c r="O46" s="14"/>
      <c r="P46" s="40">
        <f>I17</f>
        <v>87709.82688000002</v>
      </c>
      <c r="Q46" s="15"/>
    </row>
    <row r="47" spans="1:16" ht="15" customHeight="1">
      <c r="A47" s="79" t="s">
        <v>29</v>
      </c>
      <c r="B47" s="80"/>
      <c r="C47" s="80"/>
      <c r="D47" s="80"/>
      <c r="E47" s="80"/>
      <c r="F47" s="80"/>
      <c r="G47" s="80"/>
      <c r="H47" s="81"/>
      <c r="I47" s="2"/>
      <c r="J47" s="6"/>
      <c r="K47" s="2"/>
      <c r="L47" s="13"/>
      <c r="M47" s="13"/>
      <c r="N47" s="13"/>
      <c r="O47" s="13"/>
      <c r="P47" s="14">
        <f>P45+P46</f>
        <v>730914.5468800002</v>
      </c>
    </row>
    <row r="48" spans="1:16" ht="11.25" customHeight="1">
      <c r="A48" s="54" t="s">
        <v>30</v>
      </c>
      <c r="B48" s="55"/>
      <c r="C48" s="55"/>
      <c r="D48" s="55"/>
      <c r="E48" s="55"/>
      <c r="F48" s="55"/>
      <c r="G48" s="55"/>
      <c r="H48" s="56"/>
      <c r="I48" s="2"/>
      <c r="J48" s="6"/>
      <c r="K48" s="2"/>
      <c r="L48" s="13"/>
      <c r="M48" s="13"/>
      <c r="N48" s="13"/>
      <c r="O48" s="13"/>
      <c r="P48" s="8">
        <v>0</v>
      </c>
    </row>
    <row r="51" ht="15">
      <c r="P51" s="15"/>
    </row>
  </sheetData>
  <mergeCells count="50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8:H18"/>
    <mergeCell ref="A19:H19"/>
    <mergeCell ref="A23:I23"/>
    <mergeCell ref="A24:H25"/>
    <mergeCell ref="I24:I25"/>
    <mergeCell ref="A20:H20"/>
    <mergeCell ref="A21:H21"/>
    <mergeCell ref="A22:H22"/>
    <mergeCell ref="J24:J25"/>
    <mergeCell ref="K24:K25"/>
    <mergeCell ref="L24:O24"/>
    <mergeCell ref="P24:P25"/>
    <mergeCell ref="A26:H26"/>
    <mergeCell ref="A27:H27"/>
    <mergeCell ref="A28:H28"/>
    <mergeCell ref="A29:H29"/>
    <mergeCell ref="A42:H42"/>
    <mergeCell ref="A43:H43"/>
    <mergeCell ref="A30:H30"/>
    <mergeCell ref="A31:H31"/>
    <mergeCell ref="A32:H32"/>
    <mergeCell ref="A33:H33"/>
    <mergeCell ref="A38:H38"/>
    <mergeCell ref="A39:H39"/>
    <mergeCell ref="A40:H40"/>
    <mergeCell ref="A41:H41"/>
    <mergeCell ref="A17:H17"/>
    <mergeCell ref="A37:H37"/>
    <mergeCell ref="A48:H48"/>
    <mergeCell ref="A44:H44"/>
    <mergeCell ref="A45:H45"/>
    <mergeCell ref="A46:H46"/>
    <mergeCell ref="A47:H47"/>
    <mergeCell ref="A34:H34"/>
    <mergeCell ref="A35:H35"/>
    <mergeCell ref="A36:H36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(K35*I17*12)+(47.7*2.53*12)</f>
        <v>103578.27600000001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8873.5992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35412.8256</v>
      </c>
    </row>
    <row r="14" spans="1:9" ht="1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17743.764096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17743.764096</v>
      </c>
    </row>
    <row r="16" spans="1:9" ht="15.7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130120.93670399999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750</v>
      </c>
      <c r="M24" s="8">
        <f aca="true" t="shared" si="1" ref="M24:M30">P24/4</f>
        <v>750</v>
      </c>
      <c r="N24" s="8">
        <f aca="true" t="shared" si="2" ref="N24:N30">P24/4</f>
        <v>750</v>
      </c>
      <c r="O24" s="8">
        <f aca="true" t="shared" si="3" ref="O24:O30">P24/4</f>
        <v>750</v>
      </c>
      <c r="P24" s="8">
        <v>3000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1347.52+47.7</f>
        <v>1395.22</v>
      </c>
      <c r="L25" s="8">
        <f t="shared" si="0"/>
        <v>2511.3959999999997</v>
      </c>
      <c r="M25" s="8">
        <f t="shared" si="1"/>
        <v>2511.3959999999997</v>
      </c>
      <c r="N25" s="8">
        <f t="shared" si="2"/>
        <v>2511.3959999999997</v>
      </c>
      <c r="O25" s="8">
        <f t="shared" si="3"/>
        <v>2511.3959999999997</v>
      </c>
      <c r="P25" s="8">
        <f>J25*K25*12</f>
        <v>10045.583999999999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1347.52+47.7</f>
        <v>1395.22</v>
      </c>
      <c r="L26" s="8">
        <f t="shared" si="0"/>
        <v>4729.7958</v>
      </c>
      <c r="M26" s="8">
        <f t="shared" si="1"/>
        <v>4729.7958</v>
      </c>
      <c r="N26" s="8">
        <f t="shared" si="2"/>
        <v>4729.7958</v>
      </c>
      <c r="O26" s="8">
        <f t="shared" si="3"/>
        <v>4729.7958</v>
      </c>
      <c r="P26" s="8">
        <f>K26*J26*12</f>
        <v>18919.1832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1347.52+47.7</f>
        <v>1395.22</v>
      </c>
      <c r="L27" s="8">
        <f t="shared" si="0"/>
        <v>1967.2601999999997</v>
      </c>
      <c r="M27" s="8">
        <f t="shared" si="1"/>
        <v>1967.2601999999997</v>
      </c>
      <c r="N27" s="8">
        <f t="shared" si="2"/>
        <v>1967.2601999999997</v>
      </c>
      <c r="O27" s="8">
        <f t="shared" si="3"/>
        <v>1967.2601999999997</v>
      </c>
      <c r="P27" s="8">
        <f>K27*J27*12</f>
        <v>7869.040799999999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1250</v>
      </c>
      <c r="M28" s="8">
        <f t="shared" si="1"/>
        <v>1250</v>
      </c>
      <c r="N28" s="8">
        <f t="shared" si="2"/>
        <v>1250</v>
      </c>
      <c r="O28" s="8">
        <f t="shared" si="3"/>
        <v>1250</v>
      </c>
      <c r="P28" s="8">
        <v>5000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1347.52</v>
      </c>
      <c r="L29" s="8">
        <f t="shared" si="0"/>
        <v>4851.072</v>
      </c>
      <c r="M29" s="8">
        <f t="shared" si="1"/>
        <v>4851.072</v>
      </c>
      <c r="N29" s="8">
        <f t="shared" si="2"/>
        <v>4851.072</v>
      </c>
      <c r="O29" s="8">
        <f t="shared" si="3"/>
        <v>4851.072</v>
      </c>
      <c r="P29" s="8">
        <f>J29*K29*12</f>
        <v>19404.288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1347.52</v>
      </c>
      <c r="L30" s="8">
        <f t="shared" si="0"/>
        <v>3234.0480000000002</v>
      </c>
      <c r="M30" s="8">
        <f t="shared" si="1"/>
        <v>3234.0480000000002</v>
      </c>
      <c r="N30" s="8">
        <f t="shared" si="2"/>
        <v>3234.0480000000002</v>
      </c>
      <c r="O30" s="8">
        <f t="shared" si="3"/>
        <v>3234.0480000000002</v>
      </c>
      <c r="P30" s="8">
        <f>K30*J30*12</f>
        <v>12936.192000000001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1228.25</v>
      </c>
      <c r="M32" s="8">
        <f>P32/4</f>
        <v>1228.25</v>
      </c>
      <c r="N32" s="8">
        <f>P32/4</f>
        <v>1228.25</v>
      </c>
      <c r="O32" s="8">
        <f>P32/4</f>
        <v>1228.25</v>
      </c>
      <c r="P32" s="8">
        <v>4913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343</v>
      </c>
      <c r="L33" s="8"/>
      <c r="M33" s="8">
        <f>P33/2</f>
        <v>171.5</v>
      </c>
      <c r="N33" s="8"/>
      <c r="O33" s="8">
        <f>P33/2</f>
        <v>171.5</v>
      </c>
      <c r="P33" s="8">
        <f>K33*J33</f>
        <v>343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1347.52+47.7</f>
        <v>1395.22</v>
      </c>
      <c r="L35" s="8">
        <f>P35/4</f>
        <v>2009.1168</v>
      </c>
      <c r="M35" s="8">
        <f>P35/4</f>
        <v>2009.1168</v>
      </c>
      <c r="N35" s="8">
        <f>P35/4</f>
        <v>2009.1168</v>
      </c>
      <c r="O35" s="8">
        <f>P35/4</f>
        <v>2009.1168</v>
      </c>
      <c r="P35" s="8">
        <f>K35*J35*12</f>
        <v>8036.4672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1347.52</v>
      </c>
      <c r="L37" s="8">
        <f>P37/4</f>
        <v>7680.864</v>
      </c>
      <c r="M37" s="8">
        <f>P37/4</f>
        <v>7680.864</v>
      </c>
      <c r="N37" s="8">
        <f>P37/4</f>
        <v>7680.864</v>
      </c>
      <c r="O37" s="8">
        <f>P37/4</f>
        <v>7680.864</v>
      </c>
      <c r="P37" s="8">
        <f>K37*J37*12</f>
        <v>30723.456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1925.5</v>
      </c>
      <c r="M39" s="8">
        <f>P39/4</f>
        <v>1925.5</v>
      </c>
      <c r="N39" s="8">
        <f>P39/4</f>
        <v>1925.5</v>
      </c>
      <c r="O39" s="8">
        <f>P39/4</f>
        <v>1925.5</v>
      </c>
      <c r="P39" s="8">
        <v>7702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26</v>
      </c>
      <c r="L40" s="8">
        <f>P40/4</f>
        <v>307.32</v>
      </c>
      <c r="M40" s="8">
        <f>L40</f>
        <v>307.32</v>
      </c>
      <c r="N40" s="8">
        <f>M40</f>
        <v>307.32</v>
      </c>
      <c r="O40" s="8">
        <f>N40</f>
        <v>307.32</v>
      </c>
      <c r="P40" s="8">
        <f>J40*K40*12</f>
        <v>1229.28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32444.622799999997</v>
      </c>
      <c r="M41" s="14">
        <f>SUM(M24:M40)</f>
        <v>32616.122799999997</v>
      </c>
      <c r="N41" s="14">
        <f>SUM(N24:N40)</f>
        <v>32444.622799999997</v>
      </c>
      <c r="O41" s="14">
        <f>SUM(O24:O40)</f>
        <v>32616.122799999997</v>
      </c>
      <c r="P41" s="14">
        <f>SUM(P24:P40)</f>
        <v>130121.49119999999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17743.764096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147865.255296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8:H38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28">
      <selection activeCell="P36" sqref="P36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67041.19679999999</v>
      </c>
    </row>
    <row r="12" spans="1:9" ht="17.2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K23*I17*12</f>
        <v>21340.1484</v>
      </c>
    </row>
    <row r="13" spans="1:9" ht="11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SUM(I11+I12)*12%</f>
        <v>10605.761423999997</v>
      </c>
    </row>
    <row r="14" spans="1:9" ht="12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10605.761423999997</v>
      </c>
    </row>
    <row r="15" spans="1:9" ht="12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SUM(I11:I12)-I14</f>
        <v>77775.58377599998</v>
      </c>
    </row>
    <row r="16" spans="1:9" ht="20.25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6.88</v>
      </c>
    </row>
    <row r="17" spans="1:9" ht="18.75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375</v>
      </c>
      <c r="M22" s="8">
        <f aca="true" t="shared" si="1" ref="M22:M28">P22/4</f>
        <v>375</v>
      </c>
      <c r="N22" s="8">
        <f aca="true" t="shared" si="2" ref="N22:N28">P22/4</f>
        <v>375</v>
      </c>
      <c r="O22" s="8">
        <f aca="true" t="shared" si="3" ref="O22:O28">P22/4</f>
        <v>375</v>
      </c>
      <c r="P22" s="8">
        <v>1500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812.03</v>
      </c>
      <c r="L23" s="8">
        <f t="shared" si="0"/>
        <v>1461.654</v>
      </c>
      <c r="M23" s="8">
        <f t="shared" si="1"/>
        <v>1461.654</v>
      </c>
      <c r="N23" s="8">
        <f t="shared" si="2"/>
        <v>1461.654</v>
      </c>
      <c r="O23" s="8">
        <f t="shared" si="3"/>
        <v>1461.654</v>
      </c>
      <c r="P23" s="8">
        <f>J23*K23*12</f>
        <v>5846.616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812.03</v>
      </c>
      <c r="L24" s="8">
        <f t="shared" si="0"/>
        <v>2752.7816999999995</v>
      </c>
      <c r="M24" s="8">
        <f t="shared" si="1"/>
        <v>2752.7816999999995</v>
      </c>
      <c r="N24" s="8">
        <f t="shared" si="2"/>
        <v>2752.7816999999995</v>
      </c>
      <c r="O24" s="8">
        <f t="shared" si="3"/>
        <v>2752.7816999999995</v>
      </c>
      <c r="P24" s="8">
        <f>K24*J24*12</f>
        <v>11011.126799999998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812.03</v>
      </c>
      <c r="L25" s="8">
        <f t="shared" si="0"/>
        <v>1144.9623</v>
      </c>
      <c r="M25" s="8">
        <f t="shared" si="1"/>
        <v>1144.9623</v>
      </c>
      <c r="N25" s="8">
        <f t="shared" si="2"/>
        <v>1144.9623</v>
      </c>
      <c r="O25" s="8">
        <f t="shared" si="3"/>
        <v>1144.9623</v>
      </c>
      <c r="P25" s="8">
        <f>K25*J25*12</f>
        <v>4579.8492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500</v>
      </c>
      <c r="M26" s="8">
        <f t="shared" si="1"/>
        <v>500</v>
      </c>
      <c r="N26" s="8">
        <f t="shared" si="2"/>
        <v>500</v>
      </c>
      <c r="O26" s="8">
        <f t="shared" si="3"/>
        <v>500</v>
      </c>
      <c r="P26" s="8">
        <v>2000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812.03</v>
      </c>
      <c r="L27" s="8">
        <f t="shared" si="0"/>
        <v>2923.308</v>
      </c>
      <c r="M27" s="8">
        <f t="shared" si="1"/>
        <v>2923.308</v>
      </c>
      <c r="N27" s="8">
        <f t="shared" si="2"/>
        <v>2923.308</v>
      </c>
      <c r="O27" s="8">
        <f t="shared" si="3"/>
        <v>2923.308</v>
      </c>
      <c r="P27" s="8">
        <f>J27*K27*12</f>
        <v>11693.232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812.03</v>
      </c>
      <c r="L28" s="8">
        <f t="shared" si="0"/>
        <v>1948.872</v>
      </c>
      <c r="M28" s="8">
        <f t="shared" si="1"/>
        <v>1948.872</v>
      </c>
      <c r="N28" s="8">
        <f t="shared" si="2"/>
        <v>1948.872</v>
      </c>
      <c r="O28" s="8">
        <f t="shared" si="3"/>
        <v>1948.872</v>
      </c>
      <c r="P28" s="8">
        <f>K28*J28*12</f>
        <v>7795.488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767.75</v>
      </c>
      <c r="M30" s="8">
        <f>P30/4</f>
        <v>767.75</v>
      </c>
      <c r="N30" s="8">
        <f>P30/4</f>
        <v>767.75</v>
      </c>
      <c r="O30" s="8">
        <f>P30/4</f>
        <v>767.75</v>
      </c>
      <c r="P30" s="8">
        <v>3071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256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0.64</v>
      </c>
      <c r="K32" s="6"/>
      <c r="L32" s="8">
        <f>P32/4</f>
        <v>1559.0976</v>
      </c>
      <c r="M32" s="8">
        <f>P32/4</f>
        <v>1559.0976</v>
      </c>
      <c r="N32" s="8">
        <f>P32/4</f>
        <v>1559.0976</v>
      </c>
      <c r="O32" s="8">
        <f>P32/4</f>
        <v>1559.0976</v>
      </c>
      <c r="P32" s="8">
        <f>K23*J32*12</f>
        <v>6236.3904</v>
      </c>
      <c r="Q32" s="94"/>
      <c r="R32" s="94"/>
      <c r="S32" s="94"/>
      <c r="T32" s="94"/>
      <c r="U32" s="94"/>
      <c r="V32" s="94"/>
      <c r="W32" s="94"/>
      <c r="X32" s="94"/>
      <c r="Y32" s="23"/>
      <c r="Z32" s="24"/>
      <c r="AA32" s="24"/>
      <c r="AB32" s="25"/>
      <c r="AC32" s="24"/>
      <c r="AD32" s="24"/>
      <c r="AE32" s="24"/>
      <c r="AF32" s="25"/>
      <c r="AG32" s="94"/>
      <c r="AH32" s="94"/>
      <c r="AI32" s="94"/>
      <c r="AJ32" s="94"/>
      <c r="AK32" s="94"/>
      <c r="AL32" s="94"/>
      <c r="AM32" s="94"/>
      <c r="AN32" s="94"/>
      <c r="AO32" s="23"/>
      <c r="AP32" s="24"/>
      <c r="AQ32" s="24"/>
      <c r="AR32" s="25"/>
      <c r="AS32" s="24"/>
      <c r="AT32" s="24"/>
      <c r="AU32" s="24"/>
      <c r="AV32" s="25"/>
      <c r="AW32" s="94"/>
      <c r="AX32" s="94"/>
      <c r="AY32" s="94"/>
      <c r="AZ32" s="94"/>
      <c r="BA32" s="94"/>
      <c r="BB32" s="94"/>
      <c r="BC32" s="94"/>
      <c r="BD32" s="94"/>
      <c r="BE32" s="23"/>
      <c r="BF32" s="24"/>
      <c r="BG32" s="24"/>
      <c r="BH32" s="25"/>
      <c r="BI32" s="24"/>
      <c r="BJ32" s="24"/>
      <c r="BK32" s="24"/>
      <c r="BL32" s="25"/>
      <c r="BM32" s="94"/>
      <c r="BN32" s="94"/>
      <c r="BO32" s="94"/>
      <c r="BP32" s="94"/>
      <c r="BQ32" s="94"/>
      <c r="BR32" s="94"/>
      <c r="BS32" s="94"/>
      <c r="BT32" s="94"/>
      <c r="BU32" s="23"/>
      <c r="BV32" s="24"/>
      <c r="BW32" s="24"/>
      <c r="BX32" s="25"/>
      <c r="BY32" s="24"/>
      <c r="BZ32" s="24"/>
      <c r="CA32" s="24"/>
      <c r="CB32" s="25"/>
      <c r="CC32" s="94"/>
      <c r="CD32" s="94"/>
      <c r="CE32" s="94"/>
      <c r="CF32" s="94"/>
      <c r="CG32" s="94"/>
      <c r="CH32" s="94"/>
      <c r="CI32" s="94"/>
      <c r="CJ32" s="94"/>
      <c r="CK32" s="23"/>
      <c r="CL32" s="24"/>
      <c r="CM32" s="24"/>
      <c r="CN32" s="25"/>
      <c r="CO32" s="24"/>
      <c r="CP32" s="24"/>
      <c r="CQ32" s="24"/>
      <c r="CR32" s="25"/>
      <c r="CS32" s="94"/>
      <c r="CT32" s="94"/>
      <c r="CU32" s="94"/>
      <c r="CV32" s="94"/>
      <c r="CW32" s="94"/>
      <c r="CX32" s="94"/>
      <c r="CY32" s="94"/>
      <c r="CZ32" s="94"/>
      <c r="DA32" s="23"/>
      <c r="DB32" s="24"/>
      <c r="DC32" s="24"/>
      <c r="DD32" s="25"/>
      <c r="DE32" s="24"/>
      <c r="DF32" s="24"/>
      <c r="DG32" s="24"/>
      <c r="DH32" s="25"/>
      <c r="DI32" s="94"/>
      <c r="DJ32" s="94"/>
      <c r="DK32" s="94"/>
      <c r="DL32" s="94"/>
      <c r="DM32" s="94"/>
      <c r="DN32" s="94"/>
      <c r="DO32" s="94"/>
      <c r="DP32" s="94"/>
      <c r="DQ32" s="23"/>
      <c r="DR32" s="24"/>
      <c r="DS32" s="21"/>
      <c r="DT32" s="8">
        <f>DX32/4</f>
        <v>0</v>
      </c>
      <c r="DU32" s="6">
        <f>DX32/4</f>
        <v>0</v>
      </c>
      <c r="DV32" s="6">
        <f>DX32/4</f>
        <v>0</v>
      </c>
      <c r="DW32" s="6">
        <f>DX32/4</f>
        <v>0</v>
      </c>
      <c r="DX32" s="8">
        <f>DS23*DR32*12</f>
        <v>0</v>
      </c>
      <c r="DY32" s="48" t="s">
        <v>111</v>
      </c>
      <c r="DZ32" s="49"/>
      <c r="EA32" s="49"/>
      <c r="EB32" s="49"/>
      <c r="EC32" s="49"/>
      <c r="ED32" s="49"/>
      <c r="EE32" s="49"/>
      <c r="EF32" s="50"/>
      <c r="EG32" s="4" t="s">
        <v>23</v>
      </c>
      <c r="EH32" s="6">
        <v>0.36</v>
      </c>
      <c r="EI32" s="6"/>
      <c r="EJ32" s="8">
        <f>EN32/4</f>
        <v>0</v>
      </c>
      <c r="EK32" s="6">
        <f>EN32/4</f>
        <v>0</v>
      </c>
      <c r="EL32" s="6">
        <f>EN32/4</f>
        <v>0</v>
      </c>
      <c r="EM32" s="6">
        <f>EN32/4</f>
        <v>0</v>
      </c>
      <c r="EN32" s="8">
        <f>EI23*EH32*12</f>
        <v>0</v>
      </c>
      <c r="EO32" s="48" t="s">
        <v>111</v>
      </c>
      <c r="EP32" s="49"/>
      <c r="EQ32" s="49"/>
      <c r="ER32" s="49"/>
      <c r="ES32" s="49"/>
      <c r="ET32" s="49"/>
      <c r="EU32" s="49"/>
      <c r="EV32" s="50"/>
      <c r="EW32" s="4" t="s">
        <v>23</v>
      </c>
      <c r="EX32" s="6">
        <v>0.36</v>
      </c>
      <c r="EY32" s="6"/>
      <c r="EZ32" s="8">
        <f>FD32/4</f>
        <v>0</v>
      </c>
      <c r="FA32" s="6">
        <f>FD32/4</f>
        <v>0</v>
      </c>
      <c r="FB32" s="6">
        <f>FD32/4</f>
        <v>0</v>
      </c>
      <c r="FC32" s="6">
        <f>FD32/4</f>
        <v>0</v>
      </c>
      <c r="FD32" s="8">
        <f>EY23*EX32*12</f>
        <v>0</v>
      </c>
      <c r="FE32" s="48" t="s">
        <v>111</v>
      </c>
      <c r="FF32" s="49"/>
      <c r="FG32" s="49"/>
      <c r="FH32" s="49"/>
      <c r="FI32" s="49"/>
      <c r="FJ32" s="49"/>
      <c r="FK32" s="49"/>
      <c r="FL32" s="50"/>
      <c r="FM32" s="4" t="s">
        <v>23</v>
      </c>
      <c r="FN32" s="6">
        <v>0.36</v>
      </c>
      <c r="FO32" s="6"/>
      <c r="FP32" s="8">
        <f>FT32/4</f>
        <v>0</v>
      </c>
      <c r="FQ32" s="6">
        <f>FT32/4</f>
        <v>0</v>
      </c>
      <c r="FR32" s="6">
        <f>FT32/4</f>
        <v>0</v>
      </c>
      <c r="FS32" s="6">
        <f>FT32/4</f>
        <v>0</v>
      </c>
      <c r="FT32" s="8">
        <f>FO23*FN32*12</f>
        <v>0</v>
      </c>
      <c r="FU32" s="48" t="s">
        <v>111</v>
      </c>
      <c r="FV32" s="49"/>
      <c r="FW32" s="49"/>
      <c r="FX32" s="49"/>
      <c r="FY32" s="49"/>
      <c r="FZ32" s="49"/>
      <c r="GA32" s="49"/>
      <c r="GB32" s="50"/>
      <c r="GC32" s="4" t="s">
        <v>23</v>
      </c>
      <c r="GD32" s="6">
        <v>0.36</v>
      </c>
      <c r="GE32" s="6"/>
      <c r="GF32" s="8">
        <f>GJ32/4</f>
        <v>0</v>
      </c>
      <c r="GG32" s="6">
        <f>GJ32/4</f>
        <v>0</v>
      </c>
      <c r="GH32" s="6">
        <f>GJ32/4</f>
        <v>0</v>
      </c>
      <c r="GI32" s="6">
        <f>GJ32/4</f>
        <v>0</v>
      </c>
      <c r="GJ32" s="8">
        <f>GE23*GD32*12</f>
        <v>0</v>
      </c>
      <c r="GK32" s="48" t="s">
        <v>111</v>
      </c>
      <c r="GL32" s="49"/>
      <c r="GM32" s="49"/>
      <c r="GN32" s="49"/>
      <c r="GO32" s="49"/>
      <c r="GP32" s="49"/>
      <c r="GQ32" s="49"/>
      <c r="GR32" s="50"/>
      <c r="GS32" s="4" t="s">
        <v>23</v>
      </c>
      <c r="GT32" s="6">
        <v>0.36</v>
      </c>
      <c r="GU32" s="6"/>
      <c r="GV32" s="8">
        <f>GZ32/4</f>
        <v>0</v>
      </c>
      <c r="GW32" s="6">
        <f>GZ32/4</f>
        <v>0</v>
      </c>
      <c r="GX32" s="6">
        <f>GZ32/4</f>
        <v>0</v>
      </c>
      <c r="GY32" s="6">
        <f>GZ32/4</f>
        <v>0</v>
      </c>
      <c r="GZ32" s="8">
        <f>GU23*GT32*12</f>
        <v>0</v>
      </c>
      <c r="HA32" s="48" t="s">
        <v>111</v>
      </c>
      <c r="HB32" s="49"/>
      <c r="HC32" s="49"/>
      <c r="HD32" s="49"/>
      <c r="HE32" s="49"/>
      <c r="HF32" s="49"/>
      <c r="HG32" s="49"/>
      <c r="HH32" s="50"/>
      <c r="HI32" s="4" t="s">
        <v>23</v>
      </c>
      <c r="HJ32" s="6">
        <v>0.36</v>
      </c>
      <c r="HK32" s="6"/>
      <c r="HL32" s="8">
        <f>HP32/4</f>
        <v>0</v>
      </c>
      <c r="HM32" s="6">
        <f>HP32/4</f>
        <v>0</v>
      </c>
      <c r="HN32" s="6">
        <f>HP32/4</f>
        <v>0</v>
      </c>
      <c r="HO32" s="6">
        <f>HP32/4</f>
        <v>0</v>
      </c>
      <c r="HP32" s="8">
        <f>HK23*HJ32*12</f>
        <v>0</v>
      </c>
      <c r="HQ32" s="48" t="s">
        <v>111</v>
      </c>
      <c r="HR32" s="49"/>
      <c r="HS32" s="49"/>
      <c r="HT32" s="49"/>
      <c r="HU32" s="49"/>
      <c r="HV32" s="49"/>
      <c r="HW32" s="49"/>
      <c r="HX32" s="50"/>
      <c r="HY32" s="4" t="s">
        <v>23</v>
      </c>
      <c r="HZ32" s="6">
        <v>0.36</v>
      </c>
      <c r="IA32" s="6"/>
      <c r="IB32" s="8">
        <f>IF32/4</f>
        <v>0</v>
      </c>
      <c r="IC32" s="6">
        <f>IF32/4</f>
        <v>0</v>
      </c>
      <c r="ID32" s="6">
        <f>IF32/4</f>
        <v>0</v>
      </c>
      <c r="IE32" s="6">
        <f>IF32/4</f>
        <v>0</v>
      </c>
      <c r="IF32" s="8">
        <f>IA23*HZ32*12</f>
        <v>0</v>
      </c>
      <c r="IG32" s="48" t="s">
        <v>111</v>
      </c>
      <c r="IH32" s="49"/>
      <c r="II32" s="49"/>
      <c r="IJ32" s="49"/>
      <c r="IK32" s="49"/>
      <c r="IL32" s="49"/>
      <c r="IM32" s="49"/>
      <c r="IN32" s="50"/>
      <c r="IO32" s="4" t="s">
        <v>23</v>
      </c>
      <c r="IP32" s="6">
        <v>0.36</v>
      </c>
      <c r="IQ32" s="6"/>
      <c r="IR32" s="8">
        <f>IV32/4</f>
        <v>0</v>
      </c>
      <c r="IS32" s="6">
        <f>IV32/4</f>
        <v>0</v>
      </c>
      <c r="IT32" s="6">
        <f>IV32/4</f>
        <v>0</v>
      </c>
      <c r="IU32" s="6">
        <f>IV32/4</f>
        <v>0</v>
      </c>
      <c r="IV32" s="8">
        <f>IQ23*IP32*12</f>
        <v>0</v>
      </c>
    </row>
    <row r="33" spans="1:256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Q33" s="32"/>
      <c r="R33" s="32"/>
      <c r="S33" s="32"/>
      <c r="T33" s="32"/>
      <c r="U33" s="32"/>
      <c r="V33" s="32"/>
      <c r="W33" s="32"/>
      <c r="X33" s="32"/>
      <c r="Y33" s="23"/>
      <c r="Z33" s="24"/>
      <c r="AA33" s="24"/>
      <c r="AB33" s="25"/>
      <c r="AC33" s="24"/>
      <c r="AD33" s="24"/>
      <c r="AE33" s="24"/>
      <c r="AF33" s="25"/>
      <c r="AG33" s="32"/>
      <c r="AH33" s="32"/>
      <c r="AI33" s="32"/>
      <c r="AJ33" s="32"/>
      <c r="AK33" s="32"/>
      <c r="AL33" s="32"/>
      <c r="AM33" s="32"/>
      <c r="AN33" s="32"/>
      <c r="AO33" s="23"/>
      <c r="AP33" s="24"/>
      <c r="AQ33" s="24"/>
      <c r="AR33" s="25"/>
      <c r="AS33" s="24"/>
      <c r="AT33" s="24"/>
      <c r="AU33" s="24"/>
      <c r="AV33" s="25"/>
      <c r="AW33" s="32"/>
      <c r="AX33" s="32"/>
      <c r="AY33" s="32"/>
      <c r="AZ33" s="32"/>
      <c r="BA33" s="32"/>
      <c r="BB33" s="32"/>
      <c r="BC33" s="32"/>
      <c r="BD33" s="32"/>
      <c r="BE33" s="23"/>
      <c r="BF33" s="24"/>
      <c r="BG33" s="24"/>
      <c r="BH33" s="25"/>
      <c r="BI33" s="24"/>
      <c r="BJ33" s="24"/>
      <c r="BK33" s="24"/>
      <c r="BL33" s="25"/>
      <c r="BM33" s="32"/>
      <c r="BN33" s="32"/>
      <c r="BO33" s="32"/>
      <c r="BP33" s="32"/>
      <c r="BQ33" s="32"/>
      <c r="BR33" s="32"/>
      <c r="BS33" s="32"/>
      <c r="BT33" s="32"/>
      <c r="BU33" s="23"/>
      <c r="BV33" s="24"/>
      <c r="BW33" s="24"/>
      <c r="BX33" s="25"/>
      <c r="BY33" s="24"/>
      <c r="BZ33" s="24"/>
      <c r="CA33" s="24"/>
      <c r="CB33" s="25"/>
      <c r="CC33" s="32"/>
      <c r="CD33" s="32"/>
      <c r="CE33" s="32"/>
      <c r="CF33" s="32"/>
      <c r="CG33" s="32"/>
      <c r="CH33" s="32"/>
      <c r="CI33" s="32"/>
      <c r="CJ33" s="32"/>
      <c r="CK33" s="23"/>
      <c r="CL33" s="24"/>
      <c r="CM33" s="24"/>
      <c r="CN33" s="25"/>
      <c r="CO33" s="24"/>
      <c r="CP33" s="24"/>
      <c r="CQ33" s="24"/>
      <c r="CR33" s="25"/>
      <c r="CS33" s="32"/>
      <c r="CT33" s="32"/>
      <c r="CU33" s="32"/>
      <c r="CV33" s="32"/>
      <c r="CW33" s="32"/>
      <c r="CX33" s="32"/>
      <c r="CY33" s="32"/>
      <c r="CZ33" s="32"/>
      <c r="DA33" s="23"/>
      <c r="DB33" s="24"/>
      <c r="DC33" s="24"/>
      <c r="DD33" s="25"/>
      <c r="DE33" s="24"/>
      <c r="DF33" s="24"/>
      <c r="DG33" s="24"/>
      <c r="DH33" s="25"/>
      <c r="DI33" s="32"/>
      <c r="DJ33" s="32"/>
      <c r="DK33" s="32"/>
      <c r="DL33" s="32"/>
      <c r="DM33" s="32"/>
      <c r="DN33" s="32"/>
      <c r="DO33" s="32"/>
      <c r="DP33" s="32"/>
      <c r="DQ33" s="23"/>
      <c r="DR33" s="24"/>
      <c r="DS33" s="24"/>
      <c r="DT33" s="25"/>
      <c r="DU33" s="24"/>
      <c r="DV33" s="24"/>
      <c r="DW33" s="24"/>
      <c r="DX33" s="25"/>
      <c r="DY33" s="32"/>
      <c r="DZ33" s="32"/>
      <c r="EA33" s="32"/>
      <c r="EB33" s="32"/>
      <c r="EC33" s="32"/>
      <c r="ED33" s="32"/>
      <c r="EE33" s="32"/>
      <c r="EF33" s="32"/>
      <c r="EG33" s="23"/>
      <c r="EH33" s="24"/>
      <c r="EI33" s="24"/>
      <c r="EJ33" s="25"/>
      <c r="EK33" s="24"/>
      <c r="EL33" s="24"/>
      <c r="EM33" s="24"/>
      <c r="EN33" s="25"/>
      <c r="EO33" s="32"/>
      <c r="EP33" s="32"/>
      <c r="EQ33" s="32"/>
      <c r="ER33" s="32"/>
      <c r="ES33" s="32"/>
      <c r="ET33" s="32"/>
      <c r="EU33" s="32"/>
      <c r="EV33" s="32"/>
      <c r="EW33" s="23"/>
      <c r="EX33" s="24"/>
      <c r="EY33" s="24"/>
      <c r="EZ33" s="25"/>
      <c r="FA33" s="24"/>
      <c r="FB33" s="24"/>
      <c r="FC33" s="24"/>
      <c r="FD33" s="25"/>
      <c r="FE33" s="32"/>
      <c r="FF33" s="32"/>
      <c r="FG33" s="32"/>
      <c r="FH33" s="32"/>
      <c r="FI33" s="32"/>
      <c r="FJ33" s="32"/>
      <c r="FK33" s="32"/>
      <c r="FL33" s="32"/>
      <c r="FM33" s="23"/>
      <c r="FN33" s="24"/>
      <c r="FO33" s="24"/>
      <c r="FP33" s="25"/>
      <c r="FQ33" s="24"/>
      <c r="FR33" s="24"/>
      <c r="FS33" s="24"/>
      <c r="FT33" s="25"/>
      <c r="FU33" s="32"/>
      <c r="FV33" s="32"/>
      <c r="FW33" s="32"/>
      <c r="FX33" s="32"/>
      <c r="FY33" s="32"/>
      <c r="FZ33" s="32"/>
      <c r="GA33" s="32"/>
      <c r="GB33" s="32"/>
      <c r="GC33" s="23"/>
      <c r="GD33" s="24"/>
      <c r="GE33" s="24"/>
      <c r="GF33" s="25"/>
      <c r="GG33" s="24"/>
      <c r="GH33" s="24"/>
      <c r="GI33" s="24"/>
      <c r="GJ33" s="25"/>
      <c r="GK33" s="32"/>
      <c r="GL33" s="32"/>
      <c r="GM33" s="32"/>
      <c r="GN33" s="32"/>
      <c r="GO33" s="32"/>
      <c r="GP33" s="32"/>
      <c r="GQ33" s="32"/>
      <c r="GR33" s="32"/>
      <c r="GS33" s="23"/>
      <c r="GT33" s="24"/>
      <c r="GU33" s="24"/>
      <c r="GV33" s="25"/>
      <c r="GW33" s="24"/>
      <c r="GX33" s="24"/>
      <c r="GY33" s="24"/>
      <c r="GZ33" s="25"/>
      <c r="HA33" s="32"/>
      <c r="HB33" s="32"/>
      <c r="HC33" s="32"/>
      <c r="HD33" s="32"/>
      <c r="HE33" s="32"/>
      <c r="HF33" s="32"/>
      <c r="HG33" s="32"/>
      <c r="HH33" s="32"/>
      <c r="HI33" s="23"/>
      <c r="HJ33" s="24"/>
      <c r="HK33" s="24"/>
      <c r="HL33" s="25"/>
      <c r="HM33" s="24"/>
      <c r="HN33" s="24"/>
      <c r="HO33" s="24"/>
      <c r="HP33" s="25"/>
      <c r="HQ33" s="32"/>
      <c r="HR33" s="32"/>
      <c r="HS33" s="32"/>
      <c r="HT33" s="32"/>
      <c r="HU33" s="32"/>
      <c r="HV33" s="32"/>
      <c r="HW33" s="32"/>
      <c r="HX33" s="32"/>
      <c r="HY33" s="23"/>
      <c r="HZ33" s="24"/>
      <c r="IA33" s="24"/>
      <c r="IB33" s="25"/>
      <c r="IC33" s="24"/>
      <c r="ID33" s="24"/>
      <c r="IE33" s="24"/>
      <c r="IF33" s="25"/>
      <c r="IG33" s="32"/>
      <c r="IH33" s="32"/>
      <c r="II33" s="32"/>
      <c r="IJ33" s="32"/>
      <c r="IK33" s="32"/>
      <c r="IL33" s="32"/>
      <c r="IM33" s="32"/>
      <c r="IN33" s="32"/>
      <c r="IO33" s="23"/>
      <c r="IP33" s="24"/>
      <c r="IQ33" s="24"/>
      <c r="IR33" s="25"/>
      <c r="IS33" s="24"/>
      <c r="IT33" s="24"/>
      <c r="IU33" s="24"/>
      <c r="IV33" s="25"/>
    </row>
    <row r="34" spans="1:256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812.03</v>
      </c>
      <c r="L34" s="8">
        <f>P34/4</f>
        <v>4628.571</v>
      </c>
      <c r="M34" s="8">
        <f>P34/4</f>
        <v>4628.571</v>
      </c>
      <c r="N34" s="8">
        <f>P34/4</f>
        <v>4628.571</v>
      </c>
      <c r="O34" s="8">
        <f>P34/4</f>
        <v>4628.571</v>
      </c>
      <c r="P34" s="8">
        <f>K34*J34*12</f>
        <v>18514.284</v>
      </c>
      <c r="Q34" s="32"/>
      <c r="R34" s="32"/>
      <c r="S34" s="32"/>
      <c r="T34" s="32"/>
      <c r="U34" s="32"/>
      <c r="V34" s="32"/>
      <c r="W34" s="32"/>
      <c r="X34" s="32"/>
      <c r="Y34" s="23"/>
      <c r="Z34" s="24"/>
      <c r="AA34" s="24"/>
      <c r="AB34" s="25"/>
      <c r="AC34" s="24"/>
      <c r="AD34" s="24"/>
      <c r="AE34" s="24"/>
      <c r="AF34" s="25"/>
      <c r="AG34" s="32"/>
      <c r="AH34" s="32"/>
      <c r="AI34" s="32"/>
      <c r="AJ34" s="32"/>
      <c r="AK34" s="32"/>
      <c r="AL34" s="32"/>
      <c r="AM34" s="32"/>
      <c r="AN34" s="32"/>
      <c r="AO34" s="23"/>
      <c r="AP34" s="24"/>
      <c r="AQ34" s="24"/>
      <c r="AR34" s="25"/>
      <c r="AS34" s="24"/>
      <c r="AT34" s="24"/>
      <c r="AU34" s="24"/>
      <c r="AV34" s="25"/>
      <c r="AW34" s="32"/>
      <c r="AX34" s="32"/>
      <c r="AY34" s="32"/>
      <c r="AZ34" s="32"/>
      <c r="BA34" s="32"/>
      <c r="BB34" s="32"/>
      <c r="BC34" s="32"/>
      <c r="BD34" s="32"/>
      <c r="BE34" s="23"/>
      <c r="BF34" s="24"/>
      <c r="BG34" s="24"/>
      <c r="BH34" s="25"/>
      <c r="BI34" s="24"/>
      <c r="BJ34" s="24"/>
      <c r="BK34" s="24"/>
      <c r="BL34" s="25"/>
      <c r="BM34" s="32"/>
      <c r="BN34" s="32"/>
      <c r="BO34" s="32"/>
      <c r="BP34" s="32"/>
      <c r="BQ34" s="32"/>
      <c r="BR34" s="32"/>
      <c r="BS34" s="32"/>
      <c r="BT34" s="32"/>
      <c r="BU34" s="23"/>
      <c r="BV34" s="24"/>
      <c r="BW34" s="24"/>
      <c r="BX34" s="25"/>
      <c r="BY34" s="24"/>
      <c r="BZ34" s="24"/>
      <c r="CA34" s="24"/>
      <c r="CB34" s="25"/>
      <c r="CC34" s="32"/>
      <c r="CD34" s="32"/>
      <c r="CE34" s="32"/>
      <c r="CF34" s="32"/>
      <c r="CG34" s="32"/>
      <c r="CH34" s="32"/>
      <c r="CI34" s="32"/>
      <c r="CJ34" s="32"/>
      <c r="CK34" s="23"/>
      <c r="CL34" s="24"/>
      <c r="CM34" s="24"/>
      <c r="CN34" s="25"/>
      <c r="CO34" s="24"/>
      <c r="CP34" s="24"/>
      <c r="CQ34" s="24"/>
      <c r="CR34" s="25"/>
      <c r="CS34" s="32"/>
      <c r="CT34" s="32"/>
      <c r="CU34" s="32"/>
      <c r="CV34" s="32"/>
      <c r="CW34" s="32"/>
      <c r="CX34" s="32"/>
      <c r="CY34" s="32"/>
      <c r="CZ34" s="32"/>
      <c r="DA34" s="23"/>
      <c r="DB34" s="24"/>
      <c r="DC34" s="24"/>
      <c r="DD34" s="25"/>
      <c r="DE34" s="24"/>
      <c r="DF34" s="24"/>
      <c r="DG34" s="24"/>
      <c r="DH34" s="25"/>
      <c r="DI34" s="32"/>
      <c r="DJ34" s="32"/>
      <c r="DK34" s="32"/>
      <c r="DL34" s="32"/>
      <c r="DM34" s="32"/>
      <c r="DN34" s="32"/>
      <c r="DO34" s="32"/>
      <c r="DP34" s="32"/>
      <c r="DQ34" s="23"/>
      <c r="DR34" s="24"/>
      <c r="DS34" s="24"/>
      <c r="DT34" s="25"/>
      <c r="DU34" s="24"/>
      <c r="DV34" s="24"/>
      <c r="DW34" s="24"/>
      <c r="DX34" s="25"/>
      <c r="DY34" s="32"/>
      <c r="DZ34" s="32"/>
      <c r="EA34" s="32"/>
      <c r="EB34" s="32"/>
      <c r="EC34" s="32"/>
      <c r="ED34" s="32"/>
      <c r="EE34" s="32"/>
      <c r="EF34" s="32"/>
      <c r="EG34" s="23"/>
      <c r="EH34" s="24"/>
      <c r="EI34" s="24"/>
      <c r="EJ34" s="25"/>
      <c r="EK34" s="24"/>
      <c r="EL34" s="24"/>
      <c r="EM34" s="24"/>
      <c r="EN34" s="25"/>
      <c r="EO34" s="32"/>
      <c r="EP34" s="32"/>
      <c r="EQ34" s="32"/>
      <c r="ER34" s="32"/>
      <c r="ES34" s="32"/>
      <c r="ET34" s="32"/>
      <c r="EU34" s="32"/>
      <c r="EV34" s="32"/>
      <c r="EW34" s="23"/>
      <c r="EX34" s="24"/>
      <c r="EY34" s="24"/>
      <c r="EZ34" s="25"/>
      <c r="FA34" s="24"/>
      <c r="FB34" s="24"/>
      <c r="FC34" s="24"/>
      <c r="FD34" s="25"/>
      <c r="FE34" s="32"/>
      <c r="FF34" s="32"/>
      <c r="FG34" s="32"/>
      <c r="FH34" s="32"/>
      <c r="FI34" s="32"/>
      <c r="FJ34" s="32"/>
      <c r="FK34" s="32"/>
      <c r="FL34" s="32"/>
      <c r="FM34" s="23"/>
      <c r="FN34" s="24"/>
      <c r="FO34" s="24"/>
      <c r="FP34" s="25"/>
      <c r="FQ34" s="24"/>
      <c r="FR34" s="24"/>
      <c r="FS34" s="24"/>
      <c r="FT34" s="25"/>
      <c r="FU34" s="32"/>
      <c r="FV34" s="32"/>
      <c r="FW34" s="32"/>
      <c r="FX34" s="32"/>
      <c r="FY34" s="32"/>
      <c r="FZ34" s="32"/>
      <c r="GA34" s="32"/>
      <c r="GB34" s="32"/>
      <c r="GC34" s="23"/>
      <c r="GD34" s="24"/>
      <c r="GE34" s="24"/>
      <c r="GF34" s="25"/>
      <c r="GG34" s="24"/>
      <c r="GH34" s="24"/>
      <c r="GI34" s="24"/>
      <c r="GJ34" s="25"/>
      <c r="GK34" s="32"/>
      <c r="GL34" s="32"/>
      <c r="GM34" s="32"/>
      <c r="GN34" s="32"/>
      <c r="GO34" s="32"/>
      <c r="GP34" s="32"/>
      <c r="GQ34" s="32"/>
      <c r="GR34" s="32"/>
      <c r="GS34" s="23"/>
      <c r="GT34" s="24"/>
      <c r="GU34" s="24"/>
      <c r="GV34" s="25"/>
      <c r="GW34" s="24"/>
      <c r="GX34" s="24"/>
      <c r="GY34" s="24"/>
      <c r="GZ34" s="25"/>
      <c r="HA34" s="32"/>
      <c r="HB34" s="32"/>
      <c r="HC34" s="32"/>
      <c r="HD34" s="32"/>
      <c r="HE34" s="32"/>
      <c r="HF34" s="32"/>
      <c r="HG34" s="32"/>
      <c r="HH34" s="32"/>
      <c r="HI34" s="23"/>
      <c r="HJ34" s="24"/>
      <c r="HK34" s="24"/>
      <c r="HL34" s="25"/>
      <c r="HM34" s="24"/>
      <c r="HN34" s="24"/>
      <c r="HO34" s="24"/>
      <c r="HP34" s="25"/>
      <c r="HQ34" s="32"/>
      <c r="HR34" s="32"/>
      <c r="HS34" s="32"/>
      <c r="HT34" s="32"/>
      <c r="HU34" s="32"/>
      <c r="HV34" s="32"/>
      <c r="HW34" s="32"/>
      <c r="HX34" s="32"/>
      <c r="HY34" s="23"/>
      <c r="HZ34" s="24"/>
      <c r="IA34" s="24"/>
      <c r="IB34" s="25"/>
      <c r="IC34" s="24"/>
      <c r="ID34" s="24"/>
      <c r="IE34" s="24"/>
      <c r="IF34" s="25"/>
      <c r="IG34" s="32"/>
      <c r="IH34" s="32"/>
      <c r="II34" s="32"/>
      <c r="IJ34" s="32"/>
      <c r="IK34" s="32"/>
      <c r="IL34" s="32"/>
      <c r="IM34" s="32"/>
      <c r="IN34" s="32"/>
      <c r="IO34" s="23"/>
      <c r="IP34" s="24"/>
      <c r="IQ34" s="24"/>
      <c r="IR34" s="25"/>
      <c r="IS34" s="24"/>
      <c r="IT34" s="24"/>
      <c r="IU34" s="24"/>
      <c r="IV34" s="25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1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1169.25</v>
      </c>
      <c r="M36" s="8">
        <f>P36/4</f>
        <v>1169.25</v>
      </c>
      <c r="N36" s="8">
        <f>P36/4</f>
        <v>1169.25</v>
      </c>
      <c r="O36" s="8">
        <f>P36/4</f>
        <v>1169.25</v>
      </c>
      <c r="P36" s="8">
        <v>4677</v>
      </c>
    </row>
    <row r="37" spans="1:16" ht="1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18</v>
      </c>
      <c r="L37" s="8">
        <f>P37/4</f>
        <v>212.76</v>
      </c>
      <c r="M37" s="8">
        <f>L37</f>
        <v>212.76</v>
      </c>
      <c r="N37" s="8">
        <f>M37</f>
        <v>212.76</v>
      </c>
      <c r="O37" s="8">
        <f>N37</f>
        <v>212.76</v>
      </c>
      <c r="P37" s="8">
        <f>J37*K37*12</f>
        <v>851.04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SUM(L22:L37)</f>
        <v>19444.006599999997</v>
      </c>
      <c r="M38" s="14">
        <f>SUM(M22:M37)</f>
        <v>19444.006599999997</v>
      </c>
      <c r="N38" s="14">
        <f>SUM(N22:N37)</f>
        <v>19444.006599999997</v>
      </c>
      <c r="O38" s="14">
        <f>SUM(O22:O37)</f>
        <v>19444.006599999997</v>
      </c>
      <c r="P38" s="14">
        <f>SUM(P22:P37)</f>
        <v>77776.02639999999</v>
      </c>
      <c r="Q38" s="15"/>
    </row>
    <row r="39" spans="1:16" ht="15" customHeight="1">
      <c r="A39" s="73" t="s">
        <v>125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I14</f>
        <v>10605.761423999997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88381.78782399998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58">
    <mergeCell ref="HA32:HH32"/>
    <mergeCell ref="HQ32:HX32"/>
    <mergeCell ref="IG32:IN32"/>
    <mergeCell ref="EO32:EV32"/>
    <mergeCell ref="FE32:FL32"/>
    <mergeCell ref="FU32:GB32"/>
    <mergeCell ref="GK32:GR32"/>
    <mergeCell ref="CC32:CJ32"/>
    <mergeCell ref="CS32:CZ32"/>
    <mergeCell ref="DI32:DP32"/>
    <mergeCell ref="DY32:EF32"/>
    <mergeCell ref="Q32:X32"/>
    <mergeCell ref="AG32:AN32"/>
    <mergeCell ref="AW32:BD32"/>
    <mergeCell ref="BM32:BT32"/>
    <mergeCell ref="A1:B1"/>
    <mergeCell ref="A3:B3"/>
    <mergeCell ref="L4:P4"/>
    <mergeCell ref="K3:P3"/>
    <mergeCell ref="A14:H14"/>
    <mergeCell ref="A15:H15"/>
    <mergeCell ref="A6:P6"/>
    <mergeCell ref="A7:P7"/>
    <mergeCell ref="A9:H9"/>
    <mergeCell ref="A10:H10"/>
    <mergeCell ref="A11:H11"/>
    <mergeCell ref="A12:H12"/>
    <mergeCell ref="A13:H13"/>
    <mergeCell ref="A16:H16"/>
    <mergeCell ref="A18:I18"/>
    <mergeCell ref="A19:H20"/>
    <mergeCell ref="I19:I20"/>
    <mergeCell ref="A17:H17"/>
    <mergeCell ref="J19:J20"/>
    <mergeCell ref="K19:K20"/>
    <mergeCell ref="L19:O19"/>
    <mergeCell ref="P19:P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5:H35"/>
    <mergeCell ref="A34:H34"/>
    <mergeCell ref="A40:H40"/>
    <mergeCell ref="A32:H32"/>
    <mergeCell ref="A41:H41"/>
    <mergeCell ref="A36:H36"/>
    <mergeCell ref="A37:H37"/>
    <mergeCell ref="A38:H38"/>
    <mergeCell ref="A39:H39"/>
    <mergeCell ref="A33:H33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9">
      <selection activeCell="P36" sqref="P36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96255.0528</v>
      </c>
    </row>
    <row r="12" spans="1:9" ht="18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K23*I17*12</f>
        <v>30639.326399999998</v>
      </c>
    </row>
    <row r="13" spans="1:9" ht="11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SUM(I11+I12)*12%</f>
        <v>15227.325503999999</v>
      </c>
    </row>
    <row r="14" spans="1:9" ht="12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15227.325503999999</v>
      </c>
    </row>
    <row r="15" spans="1:9" ht="12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SUM(I11:I12)-I14</f>
        <v>111667.053696</v>
      </c>
    </row>
    <row r="16" spans="1:9" ht="24.75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6.88</v>
      </c>
    </row>
    <row r="17" spans="1:9" ht="21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500</v>
      </c>
      <c r="M22" s="8">
        <f aca="true" t="shared" si="1" ref="M22:M28">P22/4</f>
        <v>500</v>
      </c>
      <c r="N22" s="8">
        <f aca="true" t="shared" si="2" ref="N22:N28">P22/4</f>
        <v>500</v>
      </c>
      <c r="O22" s="8">
        <f aca="true" t="shared" si="3" ref="O22:O28">P22/4</f>
        <v>500</v>
      </c>
      <c r="P22" s="8">
        <v>2000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1165.88</v>
      </c>
      <c r="L23" s="8">
        <f t="shared" si="0"/>
        <v>2098.584</v>
      </c>
      <c r="M23" s="8">
        <f t="shared" si="1"/>
        <v>2098.584</v>
      </c>
      <c r="N23" s="8">
        <f t="shared" si="2"/>
        <v>2098.584</v>
      </c>
      <c r="O23" s="8">
        <f t="shared" si="3"/>
        <v>2098.584</v>
      </c>
      <c r="P23" s="8">
        <f>J23*K23*12</f>
        <v>8394.336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1165.88</v>
      </c>
      <c r="L24" s="8">
        <f t="shared" si="0"/>
        <v>3952.3332</v>
      </c>
      <c r="M24" s="8">
        <f t="shared" si="1"/>
        <v>3952.3332</v>
      </c>
      <c r="N24" s="8">
        <f t="shared" si="2"/>
        <v>3952.3332</v>
      </c>
      <c r="O24" s="8">
        <f t="shared" si="3"/>
        <v>3952.3332</v>
      </c>
      <c r="P24" s="8">
        <f>K24*J24*12</f>
        <v>15809.3328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1165.88</v>
      </c>
      <c r="L25" s="8">
        <f t="shared" si="0"/>
        <v>1643.8908000000001</v>
      </c>
      <c r="M25" s="8">
        <f t="shared" si="1"/>
        <v>1643.8908000000001</v>
      </c>
      <c r="N25" s="8">
        <f t="shared" si="2"/>
        <v>1643.8908000000001</v>
      </c>
      <c r="O25" s="8">
        <f t="shared" si="3"/>
        <v>1643.8908000000001</v>
      </c>
      <c r="P25" s="8">
        <f>K25*J25*12</f>
        <v>6575.5632000000005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750</v>
      </c>
      <c r="M26" s="8">
        <f t="shared" si="1"/>
        <v>750</v>
      </c>
      <c r="N26" s="8">
        <f t="shared" si="2"/>
        <v>750</v>
      </c>
      <c r="O26" s="8">
        <f t="shared" si="3"/>
        <v>750</v>
      </c>
      <c r="P26" s="8">
        <v>3000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1165.88</v>
      </c>
      <c r="L27" s="8">
        <f t="shared" si="0"/>
        <v>4197.168</v>
      </c>
      <c r="M27" s="8">
        <f t="shared" si="1"/>
        <v>4197.168</v>
      </c>
      <c r="N27" s="8">
        <f t="shared" si="2"/>
        <v>4197.168</v>
      </c>
      <c r="O27" s="8">
        <f t="shared" si="3"/>
        <v>4197.168</v>
      </c>
      <c r="P27" s="8">
        <f>J27*K27*12</f>
        <v>16788.672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1165.88</v>
      </c>
      <c r="L28" s="8">
        <f t="shared" si="0"/>
        <v>2798.1120000000005</v>
      </c>
      <c r="M28" s="8">
        <f t="shared" si="1"/>
        <v>2798.1120000000005</v>
      </c>
      <c r="N28" s="8">
        <f t="shared" si="2"/>
        <v>2798.1120000000005</v>
      </c>
      <c r="O28" s="8">
        <f t="shared" si="3"/>
        <v>2798.1120000000005</v>
      </c>
      <c r="P28" s="8">
        <f>K28*J28*12</f>
        <v>11192.448000000002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870</v>
      </c>
      <c r="M30" s="8">
        <f>P30/4</f>
        <v>870</v>
      </c>
      <c r="N30" s="8">
        <f>P30/4</f>
        <v>870</v>
      </c>
      <c r="O30" s="8">
        <f>P30/4</f>
        <v>870</v>
      </c>
      <c r="P30" s="8">
        <v>3480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>
        <v>1</v>
      </c>
      <c r="K31" s="6">
        <v>432</v>
      </c>
      <c r="L31" s="8"/>
      <c r="M31" s="8">
        <f>P31/2</f>
        <v>216</v>
      </c>
      <c r="N31" s="8"/>
      <c r="O31" s="8">
        <f>P31/2</f>
        <v>216</v>
      </c>
      <c r="P31" s="8">
        <v>432</v>
      </c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0.67</v>
      </c>
      <c r="K32" s="6"/>
      <c r="L32" s="8">
        <f>P32/4</f>
        <v>2343.4188000000004</v>
      </c>
      <c r="M32" s="8">
        <f>P32/4</f>
        <v>2343.4188000000004</v>
      </c>
      <c r="N32" s="8">
        <f>P32/4</f>
        <v>2343.4188000000004</v>
      </c>
      <c r="O32" s="8">
        <f>P32/4</f>
        <v>2343.4188000000004</v>
      </c>
      <c r="P32" s="8">
        <f>K23*J32*12</f>
        <v>9373.675200000001</v>
      </c>
      <c r="R32" s="12"/>
    </row>
    <row r="33" spans="1:18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1165.88</v>
      </c>
      <c r="L34" s="8">
        <f>P34/4</f>
        <v>6645.516</v>
      </c>
      <c r="M34" s="8">
        <f>P34/4</f>
        <v>6645.516</v>
      </c>
      <c r="N34" s="8">
        <f>P34/4</f>
        <v>6645.516</v>
      </c>
      <c r="O34" s="8">
        <f>P34/4</f>
        <v>6645.516</v>
      </c>
      <c r="P34" s="8">
        <f>K34*J34*12</f>
        <v>26582.064</v>
      </c>
      <c r="R34" s="12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1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1678.75</v>
      </c>
      <c r="M36" s="8">
        <f>P36/4</f>
        <v>1678.75</v>
      </c>
      <c r="N36" s="8">
        <f>P36/4</f>
        <v>1678.75</v>
      </c>
      <c r="O36" s="8">
        <f>P36/4</f>
        <v>1678.75</v>
      </c>
      <c r="P36" s="8">
        <v>6715</v>
      </c>
    </row>
    <row r="37" spans="1:16" ht="1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28</v>
      </c>
      <c r="L37" s="8">
        <f>P37/4</f>
        <v>330.96</v>
      </c>
      <c r="M37" s="8">
        <f>L37</f>
        <v>330.96</v>
      </c>
      <c r="N37" s="8">
        <f>M37</f>
        <v>330.96</v>
      </c>
      <c r="O37" s="8">
        <f>N37</f>
        <v>330.96</v>
      </c>
      <c r="P37" s="8">
        <f>J37*K37*12</f>
        <v>1323.84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SUM(L22:L37)</f>
        <v>27808.7328</v>
      </c>
      <c r="M38" s="14">
        <f>SUM(M22:M37)</f>
        <v>28024.7328</v>
      </c>
      <c r="N38" s="14">
        <f>SUM(N22:N37)</f>
        <v>27808.7328</v>
      </c>
      <c r="O38" s="14">
        <f>SUM(O22:O37)</f>
        <v>28024.7328</v>
      </c>
      <c r="P38" s="14">
        <f>SUM(P22:P37)</f>
        <v>111666.9312</v>
      </c>
      <c r="Q38" s="15"/>
    </row>
    <row r="39" spans="1:16" ht="15" customHeight="1">
      <c r="A39" s="73" t="s">
        <v>125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I14</f>
        <v>15227.325503999999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126894.256704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43">
    <mergeCell ref="A1:B1"/>
    <mergeCell ref="A3:B3"/>
    <mergeCell ref="L4:P4"/>
    <mergeCell ref="K3:P3"/>
    <mergeCell ref="A14:H14"/>
    <mergeCell ref="A15:H15"/>
    <mergeCell ref="A6:P6"/>
    <mergeCell ref="A7:P7"/>
    <mergeCell ref="A9:H9"/>
    <mergeCell ref="A10:H10"/>
    <mergeCell ref="A11:H11"/>
    <mergeCell ref="A12:H12"/>
    <mergeCell ref="A13:H13"/>
    <mergeCell ref="A16:H16"/>
    <mergeCell ref="A18:I18"/>
    <mergeCell ref="A19:H20"/>
    <mergeCell ref="I19:I20"/>
    <mergeCell ref="A17:H17"/>
    <mergeCell ref="J19:J20"/>
    <mergeCell ref="K19:K20"/>
    <mergeCell ref="L19:O19"/>
    <mergeCell ref="P19:P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1:H41"/>
    <mergeCell ref="A36:H36"/>
    <mergeCell ref="A37:H37"/>
    <mergeCell ref="A38:H38"/>
    <mergeCell ref="A39:H39"/>
    <mergeCell ref="A33:H33"/>
    <mergeCell ref="A34:H34"/>
    <mergeCell ref="A35:H35"/>
    <mergeCell ref="A40:H40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36" sqref="P36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42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41">
        <f>(K28*I17*12)+(52.9*2.53*12)+(112.1*2.53*12)</f>
        <v>54078.288</v>
      </c>
    </row>
    <row r="12" spans="1:9" ht="18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K29*I18*12</f>
        <v>17616.5352</v>
      </c>
    </row>
    <row r="13" spans="1:9" ht="14.25" customHeight="1">
      <c r="A13" s="90" t="s">
        <v>37</v>
      </c>
      <c r="B13" s="91"/>
      <c r="C13" s="91"/>
      <c r="D13" s="91"/>
      <c r="E13" s="91"/>
      <c r="F13" s="91"/>
      <c r="G13" s="91"/>
      <c r="H13" s="92"/>
      <c r="I13" s="16"/>
    </row>
    <row r="14" spans="1:9" ht="11.25" customHeight="1">
      <c r="A14" s="58" t="s">
        <v>38</v>
      </c>
      <c r="B14" s="59"/>
      <c r="C14" s="59"/>
      <c r="D14" s="59"/>
      <c r="E14" s="59"/>
      <c r="F14" s="59"/>
      <c r="G14" s="59"/>
      <c r="H14" s="60"/>
      <c r="I14" s="18">
        <f>SUM(I11:I12)*12%</f>
        <v>8603.378784</v>
      </c>
    </row>
    <row r="15" spans="1:9" ht="12" customHeight="1">
      <c r="A15" s="61" t="s">
        <v>39</v>
      </c>
      <c r="B15" s="62"/>
      <c r="C15" s="62"/>
      <c r="D15" s="62"/>
      <c r="E15" s="62"/>
      <c r="F15" s="62"/>
      <c r="G15" s="62"/>
      <c r="H15" s="63"/>
      <c r="I15" s="8">
        <f>I14</f>
        <v>8603.378784</v>
      </c>
    </row>
    <row r="16" spans="1:9" ht="15.7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SUM(I11:I12)-I15</f>
        <v>63091.444416</v>
      </c>
    </row>
    <row r="17" spans="1:9" ht="20.2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21" customHeight="1">
      <c r="A18" s="57" t="s">
        <v>117</v>
      </c>
      <c r="B18" s="57"/>
      <c r="C18" s="57"/>
      <c r="D18" s="57"/>
      <c r="E18" s="57"/>
      <c r="F18" s="57"/>
      <c r="G18" s="57"/>
      <c r="H18" s="57"/>
      <c r="I18" s="6">
        <v>2.19</v>
      </c>
    </row>
    <row r="19" spans="1:9" ht="15">
      <c r="A19" s="64"/>
      <c r="B19" s="64"/>
      <c r="C19" s="64"/>
      <c r="D19" s="64"/>
      <c r="E19" s="64"/>
      <c r="F19" s="64"/>
      <c r="G19" s="64"/>
      <c r="H19" s="64"/>
      <c r="I19" s="64"/>
    </row>
    <row r="20" spans="1:16" ht="15" customHeight="1">
      <c r="A20" s="65" t="s">
        <v>7</v>
      </c>
      <c r="B20" s="65"/>
      <c r="C20" s="65"/>
      <c r="D20" s="65"/>
      <c r="E20" s="65"/>
      <c r="F20" s="65"/>
      <c r="G20" s="65"/>
      <c r="H20" s="65"/>
      <c r="I20" s="66" t="s">
        <v>8</v>
      </c>
      <c r="J20" s="66" t="s">
        <v>9</v>
      </c>
      <c r="K20" s="66" t="s">
        <v>10</v>
      </c>
      <c r="L20" s="82" t="s">
        <v>11</v>
      </c>
      <c r="M20" s="82"/>
      <c r="N20" s="82"/>
      <c r="O20" s="47"/>
      <c r="P20" s="65" t="s">
        <v>16</v>
      </c>
    </row>
    <row r="21" spans="1:16" ht="18.75" customHeight="1">
      <c r="A21" s="65"/>
      <c r="B21" s="65"/>
      <c r="C21" s="65"/>
      <c r="D21" s="65"/>
      <c r="E21" s="65"/>
      <c r="F21" s="65"/>
      <c r="G21" s="65"/>
      <c r="H21" s="65"/>
      <c r="I21" s="67"/>
      <c r="J21" s="67"/>
      <c r="K21" s="67"/>
      <c r="L21" s="6" t="s">
        <v>12</v>
      </c>
      <c r="M21" s="6" t="s">
        <v>13</v>
      </c>
      <c r="N21" s="6" t="s">
        <v>14</v>
      </c>
      <c r="O21" s="6" t="s">
        <v>15</v>
      </c>
      <c r="P21" s="65"/>
    </row>
    <row r="22" spans="1:16" ht="15">
      <c r="A22" s="51" t="s">
        <v>17</v>
      </c>
      <c r="B22" s="52"/>
      <c r="C22" s="52"/>
      <c r="D22" s="52"/>
      <c r="E22" s="52"/>
      <c r="F22" s="52"/>
      <c r="G22" s="52"/>
      <c r="H22" s="53"/>
      <c r="I22" s="5"/>
      <c r="J22" s="2"/>
      <c r="K22" s="2"/>
      <c r="L22" s="6"/>
      <c r="M22" s="6"/>
      <c r="N22" s="6"/>
      <c r="O22" s="6"/>
      <c r="P22" s="2"/>
    </row>
    <row r="23" spans="1:16" ht="15">
      <c r="A23" s="54" t="s">
        <v>18</v>
      </c>
      <c r="B23" s="55"/>
      <c r="C23" s="55"/>
      <c r="D23" s="55"/>
      <c r="E23" s="55"/>
      <c r="F23" s="55"/>
      <c r="G23" s="55"/>
      <c r="H23" s="56"/>
      <c r="I23" s="5"/>
      <c r="J23" s="2"/>
      <c r="K23" s="2"/>
      <c r="L23" s="8">
        <f aca="true" t="shared" si="0" ref="L23:L29">P23/4</f>
        <v>200</v>
      </c>
      <c r="M23" s="8">
        <f aca="true" t="shared" si="1" ref="M23:M29">P23/4</f>
        <v>200</v>
      </c>
      <c r="N23" s="8">
        <f aca="true" t="shared" si="2" ref="N23:N29">P23/4</f>
        <v>200</v>
      </c>
      <c r="O23" s="8">
        <f aca="true" t="shared" si="3" ref="O23:O29">P23/4</f>
        <v>200</v>
      </c>
      <c r="P23" s="8">
        <v>800</v>
      </c>
    </row>
    <row r="24" spans="1:18" ht="26.25" customHeight="1">
      <c r="A24" s="54" t="s">
        <v>19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0.6</v>
      </c>
      <c r="K24" s="6">
        <f>670.34+165</f>
        <v>835.34</v>
      </c>
      <c r="L24" s="8">
        <f t="shared" si="0"/>
        <v>1503.612</v>
      </c>
      <c r="M24" s="8">
        <f t="shared" si="1"/>
        <v>1503.612</v>
      </c>
      <c r="N24" s="8">
        <f t="shared" si="2"/>
        <v>1503.612</v>
      </c>
      <c r="O24" s="8">
        <f t="shared" si="3"/>
        <v>1503.612</v>
      </c>
      <c r="P24" s="8">
        <f>J24*K24*12</f>
        <v>6014.448</v>
      </c>
      <c r="R24" s="12"/>
    </row>
    <row r="25" spans="1:16" ht="27.75" customHeight="1">
      <c r="A25" s="54" t="s">
        <v>20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1.13</v>
      </c>
      <c r="K25" s="6">
        <f>670.34+165</f>
        <v>835.34</v>
      </c>
      <c r="L25" s="8">
        <f t="shared" si="0"/>
        <v>2831.8026</v>
      </c>
      <c r="M25" s="8">
        <f t="shared" si="1"/>
        <v>2831.8026</v>
      </c>
      <c r="N25" s="8">
        <f t="shared" si="2"/>
        <v>2831.8026</v>
      </c>
      <c r="O25" s="8">
        <f t="shared" si="3"/>
        <v>2831.8026</v>
      </c>
      <c r="P25" s="8">
        <f>K25*J25*12</f>
        <v>11327.2104</v>
      </c>
    </row>
    <row r="26" spans="1:16" ht="28.5" customHeight="1">
      <c r="A26" s="54" t="s">
        <v>21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0.47</v>
      </c>
      <c r="K26" s="6">
        <f>670.34+165</f>
        <v>835.34</v>
      </c>
      <c r="L26" s="8">
        <f t="shared" si="0"/>
        <v>1177.8294</v>
      </c>
      <c r="M26" s="8">
        <f t="shared" si="1"/>
        <v>1177.8294</v>
      </c>
      <c r="N26" s="8">
        <f t="shared" si="2"/>
        <v>1177.8294</v>
      </c>
      <c r="O26" s="8">
        <f t="shared" si="3"/>
        <v>1177.8294</v>
      </c>
      <c r="P26" s="8">
        <f>K26*J26*12</f>
        <v>4711.3176</v>
      </c>
    </row>
    <row r="27" spans="1:16" ht="21.75" customHeight="1">
      <c r="A27" s="73" t="s">
        <v>34</v>
      </c>
      <c r="B27" s="74"/>
      <c r="C27" s="74"/>
      <c r="D27" s="74"/>
      <c r="E27" s="74"/>
      <c r="F27" s="74"/>
      <c r="G27" s="74"/>
      <c r="H27" s="75"/>
      <c r="I27" s="4" t="s">
        <v>23</v>
      </c>
      <c r="J27" s="6"/>
      <c r="K27" s="6"/>
      <c r="L27" s="8">
        <f t="shared" si="0"/>
        <v>375</v>
      </c>
      <c r="M27" s="8">
        <f t="shared" si="1"/>
        <v>375</v>
      </c>
      <c r="N27" s="8">
        <f t="shared" si="2"/>
        <v>375</v>
      </c>
      <c r="O27" s="8">
        <f t="shared" si="3"/>
        <v>375</v>
      </c>
      <c r="P27" s="8">
        <v>1500</v>
      </c>
    </row>
    <row r="28" spans="1:16" ht="27.75" customHeight="1">
      <c r="A28" s="54" t="s">
        <v>35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1.2</v>
      </c>
      <c r="K28" s="6">
        <v>670.34</v>
      </c>
      <c r="L28" s="8">
        <f t="shared" si="0"/>
        <v>2413.224</v>
      </c>
      <c r="M28" s="8">
        <f t="shared" si="1"/>
        <v>2413.224</v>
      </c>
      <c r="N28" s="8">
        <f t="shared" si="2"/>
        <v>2413.224</v>
      </c>
      <c r="O28" s="8">
        <f t="shared" si="3"/>
        <v>2413.224</v>
      </c>
      <c r="P28" s="8">
        <f>J28*K28*12</f>
        <v>9652.896</v>
      </c>
    </row>
    <row r="29" spans="1:16" ht="22.5" customHeight="1">
      <c r="A29" s="54" t="s">
        <v>36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0.8</v>
      </c>
      <c r="K29" s="6">
        <v>670.34</v>
      </c>
      <c r="L29" s="8">
        <f t="shared" si="0"/>
        <v>1608.8160000000003</v>
      </c>
      <c r="M29" s="8">
        <f t="shared" si="1"/>
        <v>1608.8160000000003</v>
      </c>
      <c r="N29" s="8">
        <f t="shared" si="2"/>
        <v>1608.8160000000003</v>
      </c>
      <c r="O29" s="8">
        <f t="shared" si="3"/>
        <v>1608.8160000000003</v>
      </c>
      <c r="P29" s="8">
        <f>K29*J29*12</f>
        <v>6435.264000000001</v>
      </c>
    </row>
    <row r="30" spans="1:16" ht="15.75" customHeight="1">
      <c r="A30" s="54" t="s">
        <v>40</v>
      </c>
      <c r="B30" s="55"/>
      <c r="C30" s="55"/>
      <c r="D30" s="55"/>
      <c r="E30" s="55"/>
      <c r="F30" s="55"/>
      <c r="G30" s="55"/>
      <c r="H30" s="56"/>
      <c r="I30" s="4" t="s">
        <v>24</v>
      </c>
      <c r="J30" s="6"/>
      <c r="K30" s="6"/>
      <c r="L30" s="8"/>
      <c r="M30" s="8"/>
      <c r="N30" s="8"/>
      <c r="O30" s="8"/>
      <c r="P30" s="8"/>
    </row>
    <row r="31" spans="1:16" ht="24" customHeight="1">
      <c r="A31" s="73" t="s">
        <v>41</v>
      </c>
      <c r="B31" s="74"/>
      <c r="C31" s="74"/>
      <c r="D31" s="74"/>
      <c r="E31" s="74"/>
      <c r="F31" s="74"/>
      <c r="G31" s="74"/>
      <c r="H31" s="75"/>
      <c r="I31" s="5"/>
      <c r="J31" s="6"/>
      <c r="K31" s="2"/>
      <c r="L31" s="8">
        <f>P31/4</f>
        <v>295.75</v>
      </c>
      <c r="M31" s="8">
        <f>P31/4</f>
        <v>295.75</v>
      </c>
      <c r="N31" s="8">
        <f>P31/4</f>
        <v>295.75</v>
      </c>
      <c r="O31" s="8">
        <f>P31/4</f>
        <v>295.75</v>
      </c>
      <c r="P31" s="8">
        <v>1183</v>
      </c>
    </row>
    <row r="32" spans="1:18" ht="15">
      <c r="A32" s="54" t="s">
        <v>42</v>
      </c>
      <c r="B32" s="55"/>
      <c r="C32" s="55"/>
      <c r="D32" s="55"/>
      <c r="E32" s="55"/>
      <c r="F32" s="55"/>
      <c r="G32" s="55"/>
      <c r="H32" s="56"/>
      <c r="I32" s="6" t="s">
        <v>25</v>
      </c>
      <c r="J32" s="6">
        <v>1</v>
      </c>
      <c r="K32" s="6">
        <v>189.5</v>
      </c>
      <c r="L32" s="8"/>
      <c r="M32" s="8">
        <f>P32/2</f>
        <v>94.75</v>
      </c>
      <c r="N32" s="8"/>
      <c r="O32" s="8">
        <f>P32/2</f>
        <v>94.75</v>
      </c>
      <c r="P32" s="8">
        <f>K32*J32</f>
        <v>189.5</v>
      </c>
      <c r="R32" s="12"/>
    </row>
    <row r="33" spans="1:18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670.34</v>
      </c>
      <c r="L34" s="8">
        <f>P34/4</f>
        <v>3820.938</v>
      </c>
      <c r="M34" s="8">
        <f>P34/4</f>
        <v>3820.938</v>
      </c>
      <c r="N34" s="8">
        <f>P34/4</f>
        <v>3820.938</v>
      </c>
      <c r="O34" s="8">
        <f>P34/7</f>
        <v>2183.3931428571427</v>
      </c>
      <c r="P34" s="8">
        <f>K34*J34*12</f>
        <v>15283.752</v>
      </c>
      <c r="R34" s="12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1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1203</v>
      </c>
      <c r="M36" s="8">
        <f>P36/4</f>
        <v>1203</v>
      </c>
      <c r="N36" s="8">
        <f>P36/4</f>
        <v>1203</v>
      </c>
      <c r="O36" s="8">
        <f>P36/4</f>
        <v>1203</v>
      </c>
      <c r="P36" s="8">
        <v>4812</v>
      </c>
    </row>
    <row r="37" spans="1:16" ht="1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25</v>
      </c>
      <c r="L37" s="8">
        <f>P37/4</f>
        <v>295.5</v>
      </c>
      <c r="M37" s="8">
        <f>L37</f>
        <v>295.5</v>
      </c>
      <c r="N37" s="8">
        <f>M37</f>
        <v>295.5</v>
      </c>
      <c r="O37" s="8">
        <f>N37</f>
        <v>295.5</v>
      </c>
      <c r="P37" s="8">
        <f>J37*K37*12</f>
        <v>1182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SUM(L23:L37)</f>
        <v>15725.472000000002</v>
      </c>
      <c r="M38" s="14">
        <f>SUM(M23:M37)</f>
        <v>15820.222000000002</v>
      </c>
      <c r="N38" s="14">
        <f>SUM(N23:N37)</f>
        <v>15725.472000000002</v>
      </c>
      <c r="O38" s="14">
        <f>SUM(O23:O37)</f>
        <v>14182.677142857145</v>
      </c>
      <c r="P38" s="14">
        <f>SUM(P23:P37)</f>
        <v>63091.388000000006</v>
      </c>
      <c r="Q38" s="15"/>
    </row>
    <row r="39" spans="1:16" ht="15" customHeight="1">
      <c r="A39" s="73" t="s">
        <v>125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I15</f>
        <v>8603.378784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71694.766784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43">
    <mergeCell ref="A1:B1"/>
    <mergeCell ref="A3:B3"/>
    <mergeCell ref="L4:P4"/>
    <mergeCell ref="K3:P3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I19"/>
    <mergeCell ref="A20:H21"/>
    <mergeCell ref="I20:I21"/>
    <mergeCell ref="J20:J21"/>
    <mergeCell ref="K20:K21"/>
    <mergeCell ref="L20:O20"/>
    <mergeCell ref="P20:P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3:H33"/>
    <mergeCell ref="A34:H34"/>
    <mergeCell ref="A40:H40"/>
    <mergeCell ref="A41:H41"/>
    <mergeCell ref="A36:H36"/>
    <mergeCell ref="A37:H37"/>
    <mergeCell ref="A38:H38"/>
    <mergeCell ref="A39:H39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8">
      <selection activeCell="P37" sqref="P3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I17*K24*12</f>
        <v>101705.66399999999</v>
      </c>
    </row>
    <row r="12" spans="1:9" ht="18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K29*I18*12</f>
        <v>32374.332000000002</v>
      </c>
    </row>
    <row r="13" spans="1:9" ht="11.25" customHeight="1">
      <c r="A13" s="90" t="s">
        <v>37</v>
      </c>
      <c r="B13" s="91"/>
      <c r="C13" s="91"/>
      <c r="D13" s="91"/>
      <c r="E13" s="91"/>
      <c r="F13" s="91"/>
      <c r="G13" s="91"/>
      <c r="H13" s="92"/>
      <c r="I13" s="16"/>
    </row>
    <row r="14" spans="1:9" ht="12" customHeight="1">
      <c r="A14" s="58" t="s">
        <v>38</v>
      </c>
      <c r="B14" s="59"/>
      <c r="C14" s="59"/>
      <c r="D14" s="59"/>
      <c r="E14" s="59"/>
      <c r="F14" s="59"/>
      <c r="G14" s="59"/>
      <c r="H14" s="60"/>
      <c r="I14" s="18">
        <f>SUM(I11:I12)*12%</f>
        <v>16089.599519999998</v>
      </c>
    </row>
    <row r="15" spans="1:9" ht="12" customHeight="1">
      <c r="A15" s="61" t="s">
        <v>39</v>
      </c>
      <c r="B15" s="62"/>
      <c r="C15" s="62"/>
      <c r="D15" s="62"/>
      <c r="E15" s="62"/>
      <c r="F15" s="62"/>
      <c r="G15" s="62"/>
      <c r="H15" s="63"/>
      <c r="I15" s="8">
        <f>I14</f>
        <v>16089.599519999998</v>
      </c>
    </row>
    <row r="16" spans="1:9" ht="13.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SUM(I11:I12)-I15</f>
        <v>117990.39647999998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6.88</v>
      </c>
    </row>
    <row r="18" spans="1:9" ht="21" customHeight="1">
      <c r="A18" s="57" t="s">
        <v>117</v>
      </c>
      <c r="B18" s="57"/>
      <c r="C18" s="57"/>
      <c r="D18" s="57"/>
      <c r="E18" s="57"/>
      <c r="F18" s="57"/>
      <c r="G18" s="57"/>
      <c r="H18" s="57"/>
      <c r="I18" s="6">
        <v>2.19</v>
      </c>
    </row>
    <row r="19" spans="1:9" ht="15">
      <c r="A19" s="64"/>
      <c r="B19" s="64"/>
      <c r="C19" s="64"/>
      <c r="D19" s="64"/>
      <c r="E19" s="64"/>
      <c r="F19" s="64"/>
      <c r="G19" s="64"/>
      <c r="H19" s="64"/>
      <c r="I19" s="64"/>
    </row>
    <row r="20" spans="1:16" ht="15" customHeight="1">
      <c r="A20" s="65" t="s">
        <v>7</v>
      </c>
      <c r="B20" s="65"/>
      <c r="C20" s="65"/>
      <c r="D20" s="65"/>
      <c r="E20" s="65"/>
      <c r="F20" s="65"/>
      <c r="G20" s="65"/>
      <c r="H20" s="65"/>
      <c r="I20" s="66" t="s">
        <v>8</v>
      </c>
      <c r="J20" s="66" t="s">
        <v>9</v>
      </c>
      <c r="K20" s="66" t="s">
        <v>10</v>
      </c>
      <c r="L20" s="82" t="s">
        <v>11</v>
      </c>
      <c r="M20" s="82"/>
      <c r="N20" s="82"/>
      <c r="O20" s="47"/>
      <c r="P20" s="65" t="s">
        <v>16</v>
      </c>
    </row>
    <row r="21" spans="1:16" ht="18.75" customHeight="1">
      <c r="A21" s="65"/>
      <c r="B21" s="65"/>
      <c r="C21" s="65"/>
      <c r="D21" s="65"/>
      <c r="E21" s="65"/>
      <c r="F21" s="65"/>
      <c r="G21" s="65"/>
      <c r="H21" s="65"/>
      <c r="I21" s="67"/>
      <c r="J21" s="67"/>
      <c r="K21" s="67"/>
      <c r="L21" s="6" t="s">
        <v>12</v>
      </c>
      <c r="M21" s="6" t="s">
        <v>13</v>
      </c>
      <c r="N21" s="6" t="s">
        <v>14</v>
      </c>
      <c r="O21" s="6" t="s">
        <v>15</v>
      </c>
      <c r="P21" s="65"/>
    </row>
    <row r="22" spans="1:16" ht="15">
      <c r="A22" s="51" t="s">
        <v>17</v>
      </c>
      <c r="B22" s="52"/>
      <c r="C22" s="52"/>
      <c r="D22" s="52"/>
      <c r="E22" s="52"/>
      <c r="F22" s="52"/>
      <c r="G22" s="52"/>
      <c r="H22" s="53"/>
      <c r="I22" s="5"/>
      <c r="J22" s="2"/>
      <c r="K22" s="2"/>
      <c r="L22" s="6"/>
      <c r="M22" s="6"/>
      <c r="N22" s="6"/>
      <c r="O22" s="6"/>
      <c r="P22" s="2"/>
    </row>
    <row r="23" spans="1:16" ht="15">
      <c r="A23" s="54" t="s">
        <v>18</v>
      </c>
      <c r="B23" s="55"/>
      <c r="C23" s="55"/>
      <c r="D23" s="55"/>
      <c r="E23" s="55"/>
      <c r="F23" s="55"/>
      <c r="G23" s="55"/>
      <c r="H23" s="56"/>
      <c r="I23" s="5"/>
      <c r="J23" s="2"/>
      <c r="K23" s="2"/>
      <c r="L23" s="8">
        <f aca="true" t="shared" si="0" ref="L23:L29">P23/4</f>
        <v>500</v>
      </c>
      <c r="M23" s="8">
        <f aca="true" t="shared" si="1" ref="M23:M29">P23/4</f>
        <v>500</v>
      </c>
      <c r="N23" s="8">
        <f aca="true" t="shared" si="2" ref="N23:N29">P23/4</f>
        <v>500</v>
      </c>
      <c r="O23" s="8">
        <f aca="true" t="shared" si="3" ref="O23:O29">P23/4</f>
        <v>500</v>
      </c>
      <c r="P23" s="8">
        <v>2000</v>
      </c>
    </row>
    <row r="24" spans="1:18" ht="26.25" customHeight="1">
      <c r="A24" s="54" t="s">
        <v>19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0.6</v>
      </c>
      <c r="K24" s="6">
        <v>1231.9</v>
      </c>
      <c r="L24" s="8">
        <f t="shared" si="0"/>
        <v>2217.42</v>
      </c>
      <c r="M24" s="8">
        <f t="shared" si="1"/>
        <v>2217.42</v>
      </c>
      <c r="N24" s="8">
        <f t="shared" si="2"/>
        <v>2217.42</v>
      </c>
      <c r="O24" s="8">
        <f t="shared" si="3"/>
        <v>2217.42</v>
      </c>
      <c r="P24" s="8">
        <f>J24*K24*12</f>
        <v>8869.68</v>
      </c>
      <c r="R24" s="12"/>
    </row>
    <row r="25" spans="1:16" ht="27.75" customHeight="1">
      <c r="A25" s="54" t="s">
        <v>20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1.13</v>
      </c>
      <c r="K25" s="6">
        <v>1231.9</v>
      </c>
      <c r="L25" s="8">
        <f t="shared" si="0"/>
        <v>4176.141</v>
      </c>
      <c r="M25" s="8">
        <f t="shared" si="1"/>
        <v>4176.141</v>
      </c>
      <c r="N25" s="8">
        <f t="shared" si="2"/>
        <v>4176.141</v>
      </c>
      <c r="O25" s="8">
        <f t="shared" si="3"/>
        <v>4176.141</v>
      </c>
      <c r="P25" s="8">
        <f>K25*J25*12</f>
        <v>16704.564</v>
      </c>
    </row>
    <row r="26" spans="1:16" ht="28.5" customHeight="1">
      <c r="A26" s="54" t="s">
        <v>21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0.47</v>
      </c>
      <c r="K26" s="6">
        <v>1231.9</v>
      </c>
      <c r="L26" s="8">
        <f t="shared" si="0"/>
        <v>1736.9790000000003</v>
      </c>
      <c r="M26" s="8">
        <f t="shared" si="1"/>
        <v>1736.9790000000003</v>
      </c>
      <c r="N26" s="8">
        <f t="shared" si="2"/>
        <v>1736.9790000000003</v>
      </c>
      <c r="O26" s="8">
        <f t="shared" si="3"/>
        <v>1736.9790000000003</v>
      </c>
      <c r="P26" s="8">
        <f>K26*J26*12</f>
        <v>6947.916000000001</v>
      </c>
    </row>
    <row r="27" spans="1:16" ht="21.75" customHeight="1">
      <c r="A27" s="73" t="s">
        <v>34</v>
      </c>
      <c r="B27" s="74"/>
      <c r="C27" s="74"/>
      <c r="D27" s="74"/>
      <c r="E27" s="74"/>
      <c r="F27" s="74"/>
      <c r="G27" s="74"/>
      <c r="H27" s="75"/>
      <c r="I27" s="4" t="s">
        <v>23</v>
      </c>
      <c r="J27" s="6"/>
      <c r="K27" s="6"/>
      <c r="L27" s="8">
        <f t="shared" si="0"/>
        <v>1000</v>
      </c>
      <c r="M27" s="8">
        <f t="shared" si="1"/>
        <v>1000</v>
      </c>
      <c r="N27" s="8">
        <f t="shared" si="2"/>
        <v>1000</v>
      </c>
      <c r="O27" s="8">
        <f t="shared" si="3"/>
        <v>1000</v>
      </c>
      <c r="P27" s="8">
        <v>4000</v>
      </c>
    </row>
    <row r="28" spans="1:16" ht="27.75" customHeight="1">
      <c r="A28" s="54" t="s">
        <v>35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1.2</v>
      </c>
      <c r="K28" s="6">
        <v>1231.9</v>
      </c>
      <c r="L28" s="8">
        <f t="shared" si="0"/>
        <v>4434.84</v>
      </c>
      <c r="M28" s="8">
        <f t="shared" si="1"/>
        <v>4434.84</v>
      </c>
      <c r="N28" s="8">
        <f t="shared" si="2"/>
        <v>4434.84</v>
      </c>
      <c r="O28" s="8">
        <f t="shared" si="3"/>
        <v>4434.84</v>
      </c>
      <c r="P28" s="8">
        <f>J28*K28*12</f>
        <v>17739.36</v>
      </c>
    </row>
    <row r="29" spans="1:16" ht="22.5" customHeight="1">
      <c r="A29" s="54" t="s">
        <v>36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0.8</v>
      </c>
      <c r="K29" s="6">
        <v>1231.9</v>
      </c>
      <c r="L29" s="8">
        <f t="shared" si="0"/>
        <v>2956.5600000000004</v>
      </c>
      <c r="M29" s="8">
        <f t="shared" si="1"/>
        <v>2956.5600000000004</v>
      </c>
      <c r="N29" s="8">
        <f t="shared" si="2"/>
        <v>2956.5600000000004</v>
      </c>
      <c r="O29" s="8">
        <f t="shared" si="3"/>
        <v>2956.5600000000004</v>
      </c>
      <c r="P29" s="8">
        <f>K29*J29*12</f>
        <v>11826.240000000002</v>
      </c>
    </row>
    <row r="30" spans="1:16" ht="15.75" customHeight="1">
      <c r="A30" s="54" t="s">
        <v>40</v>
      </c>
      <c r="B30" s="55"/>
      <c r="C30" s="55"/>
      <c r="D30" s="55"/>
      <c r="E30" s="55"/>
      <c r="F30" s="55"/>
      <c r="G30" s="55"/>
      <c r="H30" s="56"/>
      <c r="I30" s="4" t="s">
        <v>24</v>
      </c>
      <c r="J30" s="6"/>
      <c r="K30" s="6"/>
      <c r="L30" s="8"/>
      <c r="M30" s="8"/>
      <c r="N30" s="8"/>
      <c r="O30" s="8"/>
      <c r="P30" s="8"/>
    </row>
    <row r="31" spans="1:16" ht="24" customHeight="1">
      <c r="A31" s="73" t="s">
        <v>41</v>
      </c>
      <c r="B31" s="74"/>
      <c r="C31" s="74"/>
      <c r="D31" s="74"/>
      <c r="E31" s="74"/>
      <c r="F31" s="74"/>
      <c r="G31" s="74"/>
      <c r="H31" s="75"/>
      <c r="I31" s="5"/>
      <c r="J31" s="6"/>
      <c r="K31" s="2"/>
      <c r="L31" s="8">
        <f>P31/4</f>
        <v>871</v>
      </c>
      <c r="M31" s="8">
        <f>P31/4</f>
        <v>871</v>
      </c>
      <c r="N31" s="8">
        <f>P31/4</f>
        <v>871</v>
      </c>
      <c r="O31" s="8">
        <f>P31/4</f>
        <v>871</v>
      </c>
      <c r="P31" s="8">
        <v>3484</v>
      </c>
    </row>
    <row r="32" spans="1:18" ht="15">
      <c r="A32" s="54" t="s">
        <v>42</v>
      </c>
      <c r="B32" s="55"/>
      <c r="C32" s="55"/>
      <c r="D32" s="55"/>
      <c r="E32" s="55"/>
      <c r="F32" s="55"/>
      <c r="G32" s="55"/>
      <c r="H32" s="56"/>
      <c r="I32" s="6" t="s">
        <v>25</v>
      </c>
      <c r="J32" s="6">
        <v>1</v>
      </c>
      <c r="K32" s="6">
        <v>598.4</v>
      </c>
      <c r="L32" s="8"/>
      <c r="M32" s="8">
        <f>P32/2</f>
        <v>299.2</v>
      </c>
      <c r="N32" s="8"/>
      <c r="O32" s="8">
        <f>P32/2</f>
        <v>299.2</v>
      </c>
      <c r="P32" s="8">
        <f>K32*J32</f>
        <v>598.4</v>
      </c>
      <c r="R32" s="12"/>
    </row>
    <row r="33" spans="1:18" ht="22.5">
      <c r="A33" s="48" t="s">
        <v>111</v>
      </c>
      <c r="B33" s="49"/>
      <c r="C33" s="49"/>
      <c r="D33" s="49"/>
      <c r="E33" s="49"/>
      <c r="F33" s="49"/>
      <c r="G33" s="49"/>
      <c r="H33" s="50"/>
      <c r="I33" s="4" t="s">
        <v>23</v>
      </c>
      <c r="J33" s="6">
        <v>0.63</v>
      </c>
      <c r="K33" s="6"/>
      <c r="L33" s="8">
        <f>P33/4</f>
        <v>2328.291</v>
      </c>
      <c r="M33" s="8">
        <f>P33/4</f>
        <v>2328.291</v>
      </c>
      <c r="N33" s="8">
        <f>P33/4</f>
        <v>2328.291</v>
      </c>
      <c r="O33" s="8">
        <f>P33/4</f>
        <v>2328.291</v>
      </c>
      <c r="P33" s="8">
        <f>K24*J33*12</f>
        <v>9313.164</v>
      </c>
      <c r="R33" s="12"/>
    </row>
    <row r="34" spans="1:18" ht="15">
      <c r="A34" s="51" t="s">
        <v>141</v>
      </c>
      <c r="B34" s="52"/>
      <c r="C34" s="52"/>
      <c r="D34" s="52"/>
      <c r="E34" s="52"/>
      <c r="F34" s="52"/>
      <c r="G34" s="52"/>
      <c r="H34" s="53"/>
      <c r="I34" s="4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142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1.9</v>
      </c>
      <c r="K35" s="6">
        <v>1231.9</v>
      </c>
      <c r="L35" s="8">
        <f>P35/4</f>
        <v>7021.83</v>
      </c>
      <c r="M35" s="8">
        <f>P35/4</f>
        <v>7021.83</v>
      </c>
      <c r="N35" s="8">
        <f>P35/4</f>
        <v>7021.83</v>
      </c>
      <c r="O35" s="8">
        <f>P35/4</f>
        <v>7021.83</v>
      </c>
      <c r="P35" s="8">
        <f>K35*J35*12</f>
        <v>28087.32</v>
      </c>
      <c r="R35" s="12"/>
    </row>
    <row r="36" spans="1:16" ht="15">
      <c r="A36" s="51" t="s">
        <v>143</v>
      </c>
      <c r="B36" s="52"/>
      <c r="C36" s="52"/>
      <c r="D36" s="52"/>
      <c r="E36" s="52"/>
      <c r="F36" s="52"/>
      <c r="G36" s="52"/>
      <c r="H36" s="53"/>
      <c r="I36" s="5"/>
      <c r="J36" s="6"/>
      <c r="K36" s="2"/>
      <c r="L36" s="26"/>
      <c r="M36" s="26"/>
      <c r="N36" s="26"/>
      <c r="O36" s="26"/>
      <c r="P36" s="8"/>
    </row>
    <row r="37" spans="1:16" ht="21" customHeight="1">
      <c r="A37" s="73" t="s">
        <v>144</v>
      </c>
      <c r="B37" s="74"/>
      <c r="C37" s="74"/>
      <c r="D37" s="74"/>
      <c r="E37" s="74"/>
      <c r="F37" s="74"/>
      <c r="G37" s="74"/>
      <c r="H37" s="75"/>
      <c r="I37" s="2"/>
      <c r="J37" s="6"/>
      <c r="K37" s="2"/>
      <c r="L37" s="8">
        <f>P37/4</f>
        <v>1774</v>
      </c>
      <c r="M37" s="8">
        <f>P37/4</f>
        <v>1774</v>
      </c>
      <c r="N37" s="8">
        <f>P37/4</f>
        <v>1774</v>
      </c>
      <c r="O37" s="8">
        <f>P37/4</f>
        <v>1774</v>
      </c>
      <c r="P37" s="8">
        <v>7096</v>
      </c>
    </row>
    <row r="38" spans="1:16" ht="15" customHeight="1">
      <c r="A38" s="73" t="s">
        <v>145</v>
      </c>
      <c r="B38" s="74"/>
      <c r="C38" s="74"/>
      <c r="D38" s="74"/>
      <c r="E38" s="74"/>
      <c r="F38" s="74"/>
      <c r="G38" s="74"/>
      <c r="H38" s="75"/>
      <c r="I38" s="6" t="s">
        <v>27</v>
      </c>
      <c r="J38" s="6">
        <v>3.94</v>
      </c>
      <c r="K38" s="6">
        <v>28</v>
      </c>
      <c r="L38" s="8">
        <f>P38/4</f>
        <v>330.96</v>
      </c>
      <c r="M38" s="8">
        <f>L38</f>
        <v>330.96</v>
      </c>
      <c r="N38" s="8">
        <f>M38</f>
        <v>330.96</v>
      </c>
      <c r="O38" s="8">
        <f>N38</f>
        <v>330.96</v>
      </c>
      <c r="P38" s="8">
        <f>J38*K38*12</f>
        <v>1323.84</v>
      </c>
    </row>
    <row r="39" spans="1:17" ht="15">
      <c r="A39" s="51" t="s">
        <v>28</v>
      </c>
      <c r="B39" s="52"/>
      <c r="C39" s="52"/>
      <c r="D39" s="52"/>
      <c r="E39" s="52"/>
      <c r="F39" s="52"/>
      <c r="G39" s="52"/>
      <c r="H39" s="53"/>
      <c r="I39" s="2"/>
      <c r="J39" s="6"/>
      <c r="K39" s="2"/>
      <c r="L39" s="14">
        <f>SUM(L23:L38)</f>
        <v>29348.021</v>
      </c>
      <c r="M39" s="14">
        <f>SUM(M23:M38)</f>
        <v>29647.221000000005</v>
      </c>
      <c r="N39" s="14">
        <f>SUM(N23:N38)</f>
        <v>29348.021</v>
      </c>
      <c r="O39" s="14">
        <f>SUM(O23:O38)</f>
        <v>29647.221000000005</v>
      </c>
      <c r="P39" s="14">
        <f>SUM(P23:P38)</f>
        <v>117990.484</v>
      </c>
      <c r="Q39" s="15"/>
    </row>
    <row r="40" spans="1:16" ht="15" customHeight="1">
      <c r="A40" s="73" t="s">
        <v>125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13"/>
      <c r="M40" s="13"/>
      <c r="N40" s="13"/>
      <c r="O40" s="13"/>
      <c r="P40" s="8">
        <f>I15</f>
        <v>16089.599519999998</v>
      </c>
    </row>
    <row r="41" spans="1:16" ht="15" customHeight="1">
      <c r="A41" s="79" t="s">
        <v>29</v>
      </c>
      <c r="B41" s="80"/>
      <c r="C41" s="80"/>
      <c r="D41" s="80"/>
      <c r="E41" s="80"/>
      <c r="F41" s="80"/>
      <c r="G41" s="80"/>
      <c r="H41" s="81"/>
      <c r="I41" s="2"/>
      <c r="J41" s="6"/>
      <c r="K41" s="2"/>
      <c r="L41" s="13"/>
      <c r="M41" s="13"/>
      <c r="N41" s="13"/>
      <c r="O41" s="13"/>
      <c r="P41" s="14">
        <f>P39+P40</f>
        <v>134080.08352</v>
      </c>
    </row>
    <row r="42" spans="1:19" ht="15">
      <c r="A42" s="54" t="s">
        <v>30</v>
      </c>
      <c r="B42" s="55"/>
      <c r="C42" s="55"/>
      <c r="D42" s="55"/>
      <c r="E42" s="55"/>
      <c r="F42" s="55"/>
      <c r="G42" s="55"/>
      <c r="H42" s="56"/>
      <c r="I42" s="2"/>
      <c r="J42" s="6"/>
      <c r="K42" s="2"/>
      <c r="L42" s="2"/>
      <c r="M42" s="2"/>
      <c r="N42" s="2"/>
      <c r="O42" s="2"/>
      <c r="P42" s="6">
        <v>0</v>
      </c>
      <c r="Q42" s="15"/>
      <c r="S42" s="15"/>
    </row>
    <row r="45" ht="15">
      <c r="P45" s="15"/>
    </row>
  </sheetData>
  <mergeCells count="44">
    <mergeCell ref="A1:B1"/>
    <mergeCell ref="A3:B3"/>
    <mergeCell ref="L4:P4"/>
    <mergeCell ref="K3:P3"/>
    <mergeCell ref="A6:P6"/>
    <mergeCell ref="A7:P7"/>
    <mergeCell ref="A9:H9"/>
    <mergeCell ref="A10:H10"/>
    <mergeCell ref="A11:H11"/>
    <mergeCell ref="A12:H12"/>
    <mergeCell ref="A13:H13"/>
    <mergeCell ref="A14:H14"/>
    <mergeCell ref="A18:H18"/>
    <mergeCell ref="J20:J21"/>
    <mergeCell ref="A15:H15"/>
    <mergeCell ref="A16:H16"/>
    <mergeCell ref="A17:H17"/>
    <mergeCell ref="A19:I19"/>
    <mergeCell ref="K20:K21"/>
    <mergeCell ref="L20:O20"/>
    <mergeCell ref="P20:P21"/>
    <mergeCell ref="A22:H22"/>
    <mergeCell ref="A20:H21"/>
    <mergeCell ref="I20:I21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6:H36"/>
    <mergeCell ref="A35:H35"/>
    <mergeCell ref="A41:H41"/>
    <mergeCell ref="A33:H33"/>
    <mergeCell ref="A42:H42"/>
    <mergeCell ref="A37:H37"/>
    <mergeCell ref="A38:H38"/>
    <mergeCell ref="A39:H39"/>
    <mergeCell ref="A40:H40"/>
    <mergeCell ref="A34:H34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34">
      <selection activeCell="P41" sqref="P41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99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(K30*I18*12)+(190.1*2.53*12)+(347*2.53*12)</f>
        <v>137360.78160000002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K26*I19*12</f>
        <v>12741.369600000002</v>
      </c>
    </row>
    <row r="13" spans="1:9" ht="14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K31*I20*12</f>
        <v>38533.3128</v>
      </c>
    </row>
    <row r="14" spans="1:9" ht="12.75" customHeight="1">
      <c r="A14" s="87" t="s">
        <v>37</v>
      </c>
      <c r="B14" s="88"/>
      <c r="C14" s="88"/>
      <c r="D14" s="88"/>
      <c r="E14" s="88"/>
      <c r="F14" s="88"/>
      <c r="G14" s="88"/>
      <c r="H14" s="89"/>
      <c r="I14" s="16"/>
    </row>
    <row r="15" spans="1:9" ht="13.5" customHeight="1">
      <c r="A15" s="58" t="s">
        <v>38</v>
      </c>
      <c r="B15" s="59"/>
      <c r="C15" s="59"/>
      <c r="D15" s="59"/>
      <c r="E15" s="59"/>
      <c r="F15" s="59"/>
      <c r="G15" s="59"/>
      <c r="H15" s="60"/>
      <c r="I15" s="18">
        <f>SUM(I11:I13)*12%</f>
        <v>22636.255680000002</v>
      </c>
    </row>
    <row r="16" spans="1:9" ht="14.25" customHeight="1">
      <c r="A16" s="61" t="s">
        <v>39</v>
      </c>
      <c r="B16" s="62"/>
      <c r="C16" s="62"/>
      <c r="D16" s="62"/>
      <c r="E16" s="62"/>
      <c r="F16" s="62"/>
      <c r="G16" s="62"/>
      <c r="H16" s="63"/>
      <c r="I16" s="8">
        <f>I15</f>
        <v>22636.255680000002</v>
      </c>
    </row>
    <row r="17" spans="1:9" ht="13.5" customHeight="1">
      <c r="A17" s="46" t="s">
        <v>4</v>
      </c>
      <c r="B17" s="46"/>
      <c r="C17" s="46"/>
      <c r="D17" s="46"/>
      <c r="E17" s="46"/>
      <c r="F17" s="46"/>
      <c r="G17" s="46"/>
      <c r="H17" s="46"/>
      <c r="I17" s="14">
        <f>SUM(I11:I13)-I16</f>
        <v>165999.20832000003</v>
      </c>
    </row>
    <row r="18" spans="1:9" ht="21" customHeight="1">
      <c r="A18" s="57" t="s">
        <v>5</v>
      </c>
      <c r="B18" s="57"/>
      <c r="C18" s="57"/>
      <c r="D18" s="57"/>
      <c r="E18" s="57"/>
      <c r="F18" s="57"/>
      <c r="G18" s="57"/>
      <c r="H18" s="57"/>
      <c r="I18" s="30">
        <v>6.88</v>
      </c>
    </row>
    <row r="19" spans="1:9" ht="21" customHeight="1">
      <c r="A19" s="57" t="s">
        <v>116</v>
      </c>
      <c r="B19" s="57"/>
      <c r="C19" s="57"/>
      <c r="D19" s="57"/>
      <c r="E19" s="57"/>
      <c r="F19" s="57"/>
      <c r="G19" s="57"/>
      <c r="H19" s="57"/>
      <c r="I19" s="6">
        <v>0.53</v>
      </c>
    </row>
    <row r="20" spans="1:9" ht="21" customHeight="1">
      <c r="A20" s="57" t="s">
        <v>117</v>
      </c>
      <c r="B20" s="57"/>
      <c r="C20" s="57"/>
      <c r="D20" s="57"/>
      <c r="E20" s="57"/>
      <c r="F20" s="57"/>
      <c r="G20" s="57"/>
      <c r="H20" s="57"/>
      <c r="I20" s="6">
        <v>2.19</v>
      </c>
    </row>
    <row r="21" spans="1:9" ht="15">
      <c r="A21" s="64"/>
      <c r="B21" s="64"/>
      <c r="C21" s="64"/>
      <c r="D21" s="64"/>
      <c r="E21" s="64"/>
      <c r="F21" s="64"/>
      <c r="G21" s="64"/>
      <c r="H21" s="64"/>
      <c r="I21" s="64"/>
    </row>
    <row r="22" spans="1:16" ht="15" customHeight="1">
      <c r="A22" s="65" t="s">
        <v>7</v>
      </c>
      <c r="B22" s="65"/>
      <c r="C22" s="65"/>
      <c r="D22" s="65"/>
      <c r="E22" s="65"/>
      <c r="F22" s="65"/>
      <c r="G22" s="65"/>
      <c r="H22" s="65"/>
      <c r="I22" s="66" t="s">
        <v>8</v>
      </c>
      <c r="J22" s="66" t="s">
        <v>9</v>
      </c>
      <c r="K22" s="66" t="s">
        <v>10</v>
      </c>
      <c r="L22" s="82" t="s">
        <v>11</v>
      </c>
      <c r="M22" s="82"/>
      <c r="N22" s="82"/>
      <c r="O22" s="47"/>
      <c r="P22" s="65" t="s">
        <v>16</v>
      </c>
    </row>
    <row r="23" spans="1:16" ht="18.75" customHeight="1">
      <c r="A23" s="65"/>
      <c r="B23" s="65"/>
      <c r="C23" s="65"/>
      <c r="D23" s="65"/>
      <c r="E23" s="65"/>
      <c r="F23" s="65"/>
      <c r="G23" s="65"/>
      <c r="H23" s="65"/>
      <c r="I23" s="67"/>
      <c r="J23" s="67"/>
      <c r="K23" s="67"/>
      <c r="L23" s="6" t="s">
        <v>12</v>
      </c>
      <c r="M23" s="6" t="s">
        <v>13</v>
      </c>
      <c r="N23" s="6" t="s">
        <v>14</v>
      </c>
      <c r="O23" s="6" t="s">
        <v>15</v>
      </c>
      <c r="P23" s="65"/>
    </row>
    <row r="24" spans="1:16" ht="15">
      <c r="A24" s="51" t="s">
        <v>17</v>
      </c>
      <c r="B24" s="52"/>
      <c r="C24" s="52"/>
      <c r="D24" s="52"/>
      <c r="E24" s="52"/>
      <c r="F24" s="52"/>
      <c r="G24" s="52"/>
      <c r="H24" s="53"/>
      <c r="I24" s="5"/>
      <c r="J24" s="2"/>
      <c r="K24" s="2"/>
      <c r="L24" s="6"/>
      <c r="M24" s="6"/>
      <c r="N24" s="6"/>
      <c r="O24" s="6"/>
      <c r="P24" s="2"/>
    </row>
    <row r="25" spans="1:16" ht="15">
      <c r="A25" s="54" t="s">
        <v>18</v>
      </c>
      <c r="B25" s="55"/>
      <c r="C25" s="55"/>
      <c r="D25" s="55"/>
      <c r="E25" s="55"/>
      <c r="F25" s="55"/>
      <c r="G25" s="55"/>
      <c r="H25" s="56"/>
      <c r="I25" s="5"/>
      <c r="J25" s="2"/>
      <c r="K25" s="2"/>
      <c r="L25" s="8">
        <f aca="true" t="shared" si="0" ref="L25:L31">P25/4</f>
        <v>500</v>
      </c>
      <c r="M25" s="8">
        <f aca="true" t="shared" si="1" ref="M25:M31">P25/4</f>
        <v>500</v>
      </c>
      <c r="N25" s="8">
        <f aca="true" t="shared" si="2" ref="N25:N31">P25/4</f>
        <v>500</v>
      </c>
      <c r="O25" s="8">
        <f aca="true" t="shared" si="3" ref="O25:O31">P25/4</f>
        <v>500</v>
      </c>
      <c r="P25" s="8">
        <v>2000</v>
      </c>
    </row>
    <row r="26" spans="1:18" ht="26.25" customHeight="1">
      <c r="A26" s="54" t="s">
        <v>19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0.6</v>
      </c>
      <c r="K26" s="6">
        <f>1466.26+537.1</f>
        <v>2003.3600000000001</v>
      </c>
      <c r="L26" s="8">
        <f t="shared" si="0"/>
        <v>3606.0480000000002</v>
      </c>
      <c r="M26" s="8">
        <f t="shared" si="1"/>
        <v>3606.0480000000002</v>
      </c>
      <c r="N26" s="8">
        <f t="shared" si="2"/>
        <v>3606.0480000000002</v>
      </c>
      <c r="O26" s="8">
        <f t="shared" si="3"/>
        <v>3606.0480000000002</v>
      </c>
      <c r="P26" s="8">
        <f>J26*K26*12</f>
        <v>14424.192000000001</v>
      </c>
      <c r="R26" s="12"/>
    </row>
    <row r="27" spans="1:16" ht="27.75" customHeight="1">
      <c r="A27" s="54" t="s">
        <v>20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1.13</v>
      </c>
      <c r="K27" s="6">
        <f>1466.26+537.1</f>
        <v>2003.3600000000001</v>
      </c>
      <c r="L27" s="8">
        <f t="shared" si="0"/>
        <v>6791.3904</v>
      </c>
      <c r="M27" s="8">
        <f t="shared" si="1"/>
        <v>6791.3904</v>
      </c>
      <c r="N27" s="8">
        <f t="shared" si="2"/>
        <v>6791.3904</v>
      </c>
      <c r="O27" s="8">
        <f t="shared" si="3"/>
        <v>6791.3904</v>
      </c>
      <c r="P27" s="8">
        <f>K27*J27*12</f>
        <v>27165.5616</v>
      </c>
    </row>
    <row r="28" spans="1:16" ht="28.5" customHeight="1">
      <c r="A28" s="54" t="s">
        <v>21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0.47</v>
      </c>
      <c r="K28" s="6">
        <f>1466.26+537.1</f>
        <v>2003.3600000000001</v>
      </c>
      <c r="L28" s="8">
        <f t="shared" si="0"/>
        <v>2824.7376</v>
      </c>
      <c r="M28" s="8">
        <f t="shared" si="1"/>
        <v>2824.7376</v>
      </c>
      <c r="N28" s="8">
        <f t="shared" si="2"/>
        <v>2824.7376</v>
      </c>
      <c r="O28" s="8">
        <f t="shared" si="3"/>
        <v>2824.7376</v>
      </c>
      <c r="P28" s="8">
        <f>K28*J28*12</f>
        <v>11298.9504</v>
      </c>
    </row>
    <row r="29" spans="1:16" ht="21.75" customHeight="1">
      <c r="A29" s="73" t="s">
        <v>34</v>
      </c>
      <c r="B29" s="74"/>
      <c r="C29" s="74"/>
      <c r="D29" s="74"/>
      <c r="E29" s="74"/>
      <c r="F29" s="74"/>
      <c r="G29" s="74"/>
      <c r="H29" s="75"/>
      <c r="I29" s="4" t="s">
        <v>23</v>
      </c>
      <c r="J29" s="6"/>
      <c r="K29" s="6"/>
      <c r="L29" s="8">
        <f t="shared" si="0"/>
        <v>1250</v>
      </c>
      <c r="M29" s="8">
        <f t="shared" si="1"/>
        <v>1250</v>
      </c>
      <c r="N29" s="8">
        <f t="shared" si="2"/>
        <v>1250</v>
      </c>
      <c r="O29" s="8">
        <f t="shared" si="3"/>
        <v>1250</v>
      </c>
      <c r="P29" s="8">
        <v>5000</v>
      </c>
    </row>
    <row r="30" spans="1:16" ht="27.75" customHeight="1">
      <c r="A30" s="54" t="s">
        <v>35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1.2</v>
      </c>
      <c r="K30" s="6">
        <v>1466.26</v>
      </c>
      <c r="L30" s="8">
        <f t="shared" si="0"/>
        <v>5278.536</v>
      </c>
      <c r="M30" s="8">
        <f t="shared" si="1"/>
        <v>5278.536</v>
      </c>
      <c r="N30" s="8">
        <f t="shared" si="2"/>
        <v>5278.536</v>
      </c>
      <c r="O30" s="8">
        <f t="shared" si="3"/>
        <v>5278.536</v>
      </c>
      <c r="P30" s="8">
        <f>J30*K30*12</f>
        <v>21114.144</v>
      </c>
    </row>
    <row r="31" spans="1:16" ht="22.5" customHeight="1">
      <c r="A31" s="54" t="s">
        <v>36</v>
      </c>
      <c r="B31" s="55"/>
      <c r="C31" s="55"/>
      <c r="D31" s="55"/>
      <c r="E31" s="55"/>
      <c r="F31" s="55"/>
      <c r="G31" s="55"/>
      <c r="H31" s="56"/>
      <c r="I31" s="4" t="s">
        <v>23</v>
      </c>
      <c r="J31" s="6">
        <v>0.8</v>
      </c>
      <c r="K31" s="6">
        <v>1466.26</v>
      </c>
      <c r="L31" s="8">
        <f t="shared" si="0"/>
        <v>3519.0240000000003</v>
      </c>
      <c r="M31" s="8">
        <f t="shared" si="1"/>
        <v>3519.0240000000003</v>
      </c>
      <c r="N31" s="8">
        <f t="shared" si="2"/>
        <v>3519.0240000000003</v>
      </c>
      <c r="O31" s="8">
        <f t="shared" si="3"/>
        <v>3519.0240000000003</v>
      </c>
      <c r="P31" s="8">
        <f>K31*J31*12</f>
        <v>14076.096000000001</v>
      </c>
    </row>
    <row r="32" spans="1:16" ht="15.75" customHeight="1">
      <c r="A32" s="54" t="s">
        <v>40</v>
      </c>
      <c r="B32" s="55"/>
      <c r="C32" s="55"/>
      <c r="D32" s="55"/>
      <c r="E32" s="55"/>
      <c r="F32" s="55"/>
      <c r="G32" s="55"/>
      <c r="H32" s="56"/>
      <c r="I32" s="4" t="s">
        <v>24</v>
      </c>
      <c r="J32" s="6"/>
      <c r="K32" s="6"/>
      <c r="L32" s="8"/>
      <c r="M32" s="8"/>
      <c r="N32" s="8"/>
      <c r="O32" s="8"/>
      <c r="P32" s="8"/>
    </row>
    <row r="33" spans="1:16" ht="24" customHeight="1">
      <c r="A33" s="73" t="s">
        <v>41</v>
      </c>
      <c r="B33" s="74"/>
      <c r="C33" s="74"/>
      <c r="D33" s="74"/>
      <c r="E33" s="74"/>
      <c r="F33" s="74"/>
      <c r="G33" s="74"/>
      <c r="H33" s="75"/>
      <c r="I33" s="5"/>
      <c r="J33" s="6"/>
      <c r="K33" s="2"/>
      <c r="L33" s="8">
        <f>P33/4</f>
        <v>813.25</v>
      </c>
      <c r="M33" s="8">
        <f>P33/4</f>
        <v>813.25</v>
      </c>
      <c r="N33" s="8">
        <f>P33/4</f>
        <v>813.25</v>
      </c>
      <c r="O33" s="8">
        <f>P33/4</f>
        <v>813.25</v>
      </c>
      <c r="P33" s="8">
        <v>3253</v>
      </c>
    </row>
    <row r="34" spans="1:18" ht="15">
      <c r="A34" s="54" t="s">
        <v>42</v>
      </c>
      <c r="B34" s="55"/>
      <c r="C34" s="55"/>
      <c r="D34" s="55"/>
      <c r="E34" s="55"/>
      <c r="F34" s="55"/>
      <c r="G34" s="55"/>
      <c r="H34" s="56"/>
      <c r="I34" s="6" t="s">
        <v>25</v>
      </c>
      <c r="J34" s="6">
        <v>1</v>
      </c>
      <c r="K34" s="6">
        <v>698.2</v>
      </c>
      <c r="L34" s="8"/>
      <c r="M34" s="8">
        <f>P34/2</f>
        <v>349.1</v>
      </c>
      <c r="N34" s="8"/>
      <c r="O34" s="8">
        <f>P34/2</f>
        <v>349.1</v>
      </c>
      <c r="P34" s="8">
        <f>K34*J34</f>
        <v>698.2</v>
      </c>
      <c r="R34" s="12"/>
    </row>
    <row r="35" spans="1:18" ht="22.5">
      <c r="A35" s="48" t="s">
        <v>111</v>
      </c>
      <c r="B35" s="49"/>
      <c r="C35" s="49"/>
      <c r="D35" s="49"/>
      <c r="E35" s="49"/>
      <c r="F35" s="49"/>
      <c r="G35" s="49"/>
      <c r="H35" s="50"/>
      <c r="I35" s="4" t="s">
        <v>23</v>
      </c>
      <c r="J35" s="6">
        <v>0.53</v>
      </c>
      <c r="K35" s="6"/>
      <c r="L35" s="8">
        <f>P35/4</f>
        <v>2331.3534</v>
      </c>
      <c r="M35" s="8">
        <f>P35/4</f>
        <v>2331.3534</v>
      </c>
      <c r="N35" s="8">
        <f>P35/4</f>
        <v>2331.3534</v>
      </c>
      <c r="O35" s="8">
        <f>P35/4</f>
        <v>2331.3534</v>
      </c>
      <c r="P35" s="8">
        <f>K30*J35*12</f>
        <v>9325.4136</v>
      </c>
      <c r="R35" s="12"/>
    </row>
    <row r="36" spans="1:18" ht="15">
      <c r="A36" s="51" t="s">
        <v>118</v>
      </c>
      <c r="B36" s="52"/>
      <c r="C36" s="52"/>
      <c r="D36" s="52"/>
      <c r="E36" s="52"/>
      <c r="F36" s="52"/>
      <c r="G36" s="52"/>
      <c r="H36" s="53"/>
      <c r="I36" s="6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119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0.48</v>
      </c>
      <c r="K37" s="6">
        <f>1466.26+537.1</f>
        <v>2003.3600000000001</v>
      </c>
      <c r="L37" s="8">
        <f>P37/4</f>
        <v>2884.8384</v>
      </c>
      <c r="M37" s="8">
        <f>P37/4</f>
        <v>2884.8384</v>
      </c>
      <c r="N37" s="8">
        <f>P37/4</f>
        <v>2884.8384</v>
      </c>
      <c r="O37" s="8">
        <f>P37/4</f>
        <v>2884.8384</v>
      </c>
      <c r="P37" s="8">
        <f>K37*J37*12</f>
        <v>11539.3536</v>
      </c>
      <c r="R37" s="12"/>
    </row>
    <row r="38" spans="1:18" ht="15">
      <c r="A38" s="51" t="s">
        <v>120</v>
      </c>
      <c r="B38" s="52"/>
      <c r="C38" s="52"/>
      <c r="D38" s="52"/>
      <c r="E38" s="52"/>
      <c r="F38" s="52"/>
      <c r="G38" s="52"/>
      <c r="H38" s="53"/>
      <c r="I38" s="4"/>
      <c r="J38" s="6"/>
      <c r="K38" s="6"/>
      <c r="L38" s="8"/>
      <c r="M38" s="8"/>
      <c r="N38" s="8"/>
      <c r="O38" s="8"/>
      <c r="P38" s="8"/>
      <c r="R38" s="12"/>
    </row>
    <row r="39" spans="1:18" ht="22.5">
      <c r="A39" s="54" t="s">
        <v>121</v>
      </c>
      <c r="B39" s="55"/>
      <c r="C39" s="55"/>
      <c r="D39" s="55"/>
      <c r="E39" s="55"/>
      <c r="F39" s="55"/>
      <c r="G39" s="55"/>
      <c r="H39" s="56"/>
      <c r="I39" s="4" t="s">
        <v>23</v>
      </c>
      <c r="J39" s="6">
        <v>1.9</v>
      </c>
      <c r="K39" s="6">
        <v>1466.26</v>
      </c>
      <c r="L39" s="8">
        <f>P39/4</f>
        <v>8357.681999999999</v>
      </c>
      <c r="M39" s="8">
        <f>P39/4</f>
        <v>8357.681999999999</v>
      </c>
      <c r="N39" s="8">
        <f>P39/4</f>
        <v>8357.681999999999</v>
      </c>
      <c r="O39" s="8">
        <f>P39/4</f>
        <v>8357.681999999999</v>
      </c>
      <c r="P39" s="8">
        <f>K39*J39*12</f>
        <v>33430.727999999996</v>
      </c>
      <c r="R39" s="12"/>
    </row>
    <row r="40" spans="1:16" ht="15">
      <c r="A40" s="51" t="s">
        <v>122</v>
      </c>
      <c r="B40" s="52"/>
      <c r="C40" s="52"/>
      <c r="D40" s="52"/>
      <c r="E40" s="52"/>
      <c r="F40" s="52"/>
      <c r="G40" s="52"/>
      <c r="H40" s="53"/>
      <c r="I40" s="5"/>
      <c r="J40" s="6"/>
      <c r="K40" s="2"/>
      <c r="L40" s="26"/>
      <c r="M40" s="26"/>
      <c r="N40" s="26"/>
      <c r="O40" s="26"/>
      <c r="P40" s="8"/>
    </row>
    <row r="41" spans="1:16" ht="21" customHeight="1">
      <c r="A41" s="73" t="s">
        <v>123</v>
      </c>
      <c r="B41" s="74"/>
      <c r="C41" s="74"/>
      <c r="D41" s="74"/>
      <c r="E41" s="74"/>
      <c r="F41" s="74"/>
      <c r="G41" s="74"/>
      <c r="H41" s="75"/>
      <c r="I41" s="2"/>
      <c r="J41" s="6"/>
      <c r="K41" s="2"/>
      <c r="L41" s="8">
        <f>P41/4</f>
        <v>2884.75</v>
      </c>
      <c r="M41" s="8">
        <f>P41/4</f>
        <v>2884.75</v>
      </c>
      <c r="N41" s="8">
        <f>P41/4</f>
        <v>2884.75</v>
      </c>
      <c r="O41" s="8">
        <f>P41/4</f>
        <v>2884.75</v>
      </c>
      <c r="P41" s="8">
        <v>11539</v>
      </c>
    </row>
    <row r="42" spans="1:16" ht="15" customHeight="1">
      <c r="A42" s="73" t="s">
        <v>124</v>
      </c>
      <c r="B42" s="74"/>
      <c r="C42" s="74"/>
      <c r="D42" s="74"/>
      <c r="E42" s="74"/>
      <c r="F42" s="74"/>
      <c r="G42" s="74"/>
      <c r="H42" s="75"/>
      <c r="I42" s="6" t="s">
        <v>27</v>
      </c>
      <c r="J42" s="6">
        <v>3.94</v>
      </c>
      <c r="K42" s="6">
        <v>24</v>
      </c>
      <c r="L42" s="8">
        <f>P42/4</f>
        <v>283.68</v>
      </c>
      <c r="M42" s="8">
        <f>L42</f>
        <v>283.68</v>
      </c>
      <c r="N42" s="8">
        <f>M42</f>
        <v>283.68</v>
      </c>
      <c r="O42" s="8">
        <f>N42</f>
        <v>283.68</v>
      </c>
      <c r="P42" s="8">
        <f>J42*K42*12</f>
        <v>1134.72</v>
      </c>
    </row>
    <row r="43" spans="1:17" ht="15">
      <c r="A43" s="51" t="s">
        <v>28</v>
      </c>
      <c r="B43" s="52"/>
      <c r="C43" s="52"/>
      <c r="D43" s="52"/>
      <c r="E43" s="52"/>
      <c r="F43" s="52"/>
      <c r="G43" s="52"/>
      <c r="H43" s="53"/>
      <c r="I43" s="2"/>
      <c r="J43" s="6"/>
      <c r="K43" s="2"/>
      <c r="L43" s="14">
        <f>SUM(L25:L42)</f>
        <v>41325.2898</v>
      </c>
      <c r="M43" s="14">
        <f>SUM(M25:M42)</f>
        <v>41674.3898</v>
      </c>
      <c r="N43" s="14">
        <f>SUM(N25:N42)</f>
        <v>41325.2898</v>
      </c>
      <c r="O43" s="14">
        <f>SUM(O25:O42)</f>
        <v>41674.3898</v>
      </c>
      <c r="P43" s="14">
        <f>SUM(P25:P42)</f>
        <v>165999.3592</v>
      </c>
      <c r="Q43" s="15"/>
    </row>
    <row r="44" spans="1:16" ht="15" customHeight="1">
      <c r="A44" s="73" t="s">
        <v>127</v>
      </c>
      <c r="B44" s="74"/>
      <c r="C44" s="74"/>
      <c r="D44" s="74"/>
      <c r="E44" s="74"/>
      <c r="F44" s="74"/>
      <c r="G44" s="74"/>
      <c r="H44" s="75"/>
      <c r="I44" s="2"/>
      <c r="J44" s="6"/>
      <c r="K44" s="2"/>
      <c r="L44" s="13"/>
      <c r="M44" s="13"/>
      <c r="N44" s="13"/>
      <c r="O44" s="13"/>
      <c r="P44" s="8">
        <f>I16</f>
        <v>22636.255680000002</v>
      </c>
    </row>
    <row r="45" spans="1:16" ht="15" customHeight="1">
      <c r="A45" s="79" t="s">
        <v>29</v>
      </c>
      <c r="B45" s="80"/>
      <c r="C45" s="80"/>
      <c r="D45" s="80"/>
      <c r="E45" s="80"/>
      <c r="F45" s="80"/>
      <c r="G45" s="80"/>
      <c r="H45" s="81"/>
      <c r="I45" s="2"/>
      <c r="J45" s="6"/>
      <c r="K45" s="2"/>
      <c r="L45" s="13"/>
      <c r="M45" s="13"/>
      <c r="N45" s="13"/>
      <c r="O45" s="13"/>
      <c r="P45" s="14">
        <f>P43+P44</f>
        <v>188635.61488</v>
      </c>
    </row>
    <row r="46" spans="1:19" ht="15">
      <c r="A46" s="54" t="s">
        <v>30</v>
      </c>
      <c r="B46" s="55"/>
      <c r="C46" s="55"/>
      <c r="D46" s="55"/>
      <c r="E46" s="55"/>
      <c r="F46" s="55"/>
      <c r="G46" s="55"/>
      <c r="H46" s="56"/>
      <c r="I46" s="2"/>
      <c r="J46" s="6"/>
      <c r="K46" s="2"/>
      <c r="L46" s="2"/>
      <c r="M46" s="2"/>
      <c r="N46" s="2"/>
      <c r="O46" s="2"/>
      <c r="P46" s="6">
        <v>0</v>
      </c>
      <c r="Q46" s="15"/>
      <c r="S46" s="15"/>
    </row>
    <row r="49" ht="15">
      <c r="P49" s="15"/>
    </row>
  </sheetData>
  <mergeCells count="48">
    <mergeCell ref="A1:B1"/>
    <mergeCell ref="A3:B3"/>
    <mergeCell ref="L4:P4"/>
    <mergeCell ref="K3:P3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1:I21"/>
    <mergeCell ref="A22:H23"/>
    <mergeCell ref="I22:I23"/>
    <mergeCell ref="A19:H19"/>
    <mergeCell ref="A20:H20"/>
    <mergeCell ref="J22:J23"/>
    <mergeCell ref="K22:K23"/>
    <mergeCell ref="L22:O22"/>
    <mergeCell ref="P22:P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0:H40"/>
    <mergeCell ref="A45:H45"/>
    <mergeCell ref="A46:H46"/>
    <mergeCell ref="A41:H41"/>
    <mergeCell ref="A42:H42"/>
    <mergeCell ref="A43:H43"/>
    <mergeCell ref="A44:H44"/>
    <mergeCell ref="A36:H36"/>
    <mergeCell ref="A37:H37"/>
    <mergeCell ref="A38:H38"/>
    <mergeCell ref="A39:H39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K25*I17*12</f>
        <v>259503.41760000002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19990.8156</v>
      </c>
    </row>
    <row r="13" spans="1:9" ht="19.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82603.5588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43451.73504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43451.73504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318646.05696</v>
      </c>
    </row>
    <row r="17" spans="1:9" ht="20.2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15.75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2000</v>
      </c>
      <c r="M24" s="8">
        <f aca="true" t="shared" si="1" ref="M24:M30">P24/4</f>
        <v>2000</v>
      </c>
      <c r="N24" s="8">
        <f aca="true" t="shared" si="2" ref="N24:N30">P24/4</f>
        <v>2000</v>
      </c>
      <c r="O24" s="8">
        <f aca="true" t="shared" si="3" ref="O24:O30">P24/4</f>
        <v>2000</v>
      </c>
      <c r="P24" s="8">
        <v>8000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3143.21</v>
      </c>
      <c r="L25" s="8">
        <f t="shared" si="0"/>
        <v>5657.778</v>
      </c>
      <c r="M25" s="8">
        <f t="shared" si="1"/>
        <v>5657.778</v>
      </c>
      <c r="N25" s="8">
        <f t="shared" si="2"/>
        <v>5657.778</v>
      </c>
      <c r="O25" s="8">
        <f t="shared" si="3"/>
        <v>5657.778</v>
      </c>
      <c r="P25" s="8">
        <f>J25*K25*12</f>
        <v>22631.112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3143.21</v>
      </c>
      <c r="L26" s="8">
        <f t="shared" si="0"/>
        <v>10655.481899999999</v>
      </c>
      <c r="M26" s="8">
        <f t="shared" si="1"/>
        <v>10655.481899999999</v>
      </c>
      <c r="N26" s="8">
        <f t="shared" si="2"/>
        <v>10655.481899999999</v>
      </c>
      <c r="O26" s="8">
        <f t="shared" si="3"/>
        <v>10655.481899999999</v>
      </c>
      <c r="P26" s="8">
        <f>K26*J26*12</f>
        <v>42621.927599999995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3143.21</v>
      </c>
      <c r="L27" s="8">
        <f t="shared" si="0"/>
        <v>4431.926100000001</v>
      </c>
      <c r="M27" s="8">
        <f t="shared" si="1"/>
        <v>4431.926100000001</v>
      </c>
      <c r="N27" s="8">
        <f t="shared" si="2"/>
        <v>4431.926100000001</v>
      </c>
      <c r="O27" s="8">
        <f t="shared" si="3"/>
        <v>4431.926100000001</v>
      </c>
      <c r="P27" s="8">
        <f>K27*J27*12</f>
        <v>17727.704400000002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3000</v>
      </c>
      <c r="M28" s="8">
        <f t="shared" si="1"/>
        <v>3000</v>
      </c>
      <c r="N28" s="8">
        <f t="shared" si="2"/>
        <v>3000</v>
      </c>
      <c r="O28" s="8">
        <f t="shared" si="3"/>
        <v>3000</v>
      </c>
      <c r="P28" s="8">
        <v>12000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3143.21</v>
      </c>
      <c r="L29" s="8">
        <f t="shared" si="0"/>
        <v>11315.556</v>
      </c>
      <c r="M29" s="8">
        <f t="shared" si="1"/>
        <v>11315.556</v>
      </c>
      <c r="N29" s="8">
        <f t="shared" si="2"/>
        <v>11315.556</v>
      </c>
      <c r="O29" s="8">
        <f t="shared" si="3"/>
        <v>11315.556</v>
      </c>
      <c r="P29" s="8">
        <f>J29*K29*12</f>
        <v>45262.224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3143.21</v>
      </c>
      <c r="L30" s="8">
        <f t="shared" si="0"/>
        <v>7543.704000000001</v>
      </c>
      <c r="M30" s="8">
        <f t="shared" si="1"/>
        <v>7543.704000000001</v>
      </c>
      <c r="N30" s="8">
        <f t="shared" si="2"/>
        <v>7543.704000000001</v>
      </c>
      <c r="O30" s="8">
        <f t="shared" si="3"/>
        <v>7543.704000000001</v>
      </c>
      <c r="P30" s="8">
        <f>K30*J30*12</f>
        <v>30174.816000000003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3837.25</v>
      </c>
      <c r="M32" s="8">
        <f>P32/4</f>
        <v>3837.25</v>
      </c>
      <c r="N32" s="8">
        <f>P32/4</f>
        <v>3837.25</v>
      </c>
      <c r="O32" s="8">
        <f>P32/4</f>
        <v>3837.25</v>
      </c>
      <c r="P32" s="8">
        <v>15349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727.2</v>
      </c>
      <c r="L33" s="8"/>
      <c r="M33" s="8">
        <f>P33/2</f>
        <v>363.6</v>
      </c>
      <c r="N33" s="8"/>
      <c r="O33" s="8">
        <f>P33/2</f>
        <v>363.6</v>
      </c>
      <c r="P33" s="8">
        <f>K33*J33</f>
        <v>727.2</v>
      </c>
      <c r="R33" s="12"/>
    </row>
    <row r="34" spans="1:18" ht="22.5">
      <c r="A34" s="48" t="s">
        <v>111</v>
      </c>
      <c r="B34" s="49"/>
      <c r="C34" s="49"/>
      <c r="D34" s="49"/>
      <c r="E34" s="49"/>
      <c r="F34" s="49"/>
      <c r="G34" s="49"/>
      <c r="H34" s="50"/>
      <c r="I34" s="4" t="s">
        <v>23</v>
      </c>
      <c r="J34" s="6">
        <v>0.33</v>
      </c>
      <c r="K34" s="6"/>
      <c r="L34" s="8">
        <f>P34/4</f>
        <v>3111.7779000000005</v>
      </c>
      <c r="M34" s="8">
        <f>P34/4</f>
        <v>3111.7779000000005</v>
      </c>
      <c r="N34" s="8">
        <f>P34/4</f>
        <v>3111.7779000000005</v>
      </c>
      <c r="O34" s="8">
        <f>P34/4</f>
        <v>3111.7779000000005</v>
      </c>
      <c r="P34" s="8">
        <f>K25*J34*12</f>
        <v>12447.111600000002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3143.21</v>
      </c>
      <c r="L36" s="8">
        <f>P36/4</f>
        <v>4526.222400000001</v>
      </c>
      <c r="M36" s="8">
        <f>P36/4</f>
        <v>4526.222400000001</v>
      </c>
      <c r="N36" s="8">
        <f>P36/4</f>
        <v>4526.222400000001</v>
      </c>
      <c r="O36" s="8">
        <f>P36/4</f>
        <v>4526.222400000001</v>
      </c>
      <c r="P36" s="8">
        <f>K36*J36*12</f>
        <v>18104.889600000002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3143.21</v>
      </c>
      <c r="L38" s="8">
        <f>P38/4</f>
        <v>17916.297</v>
      </c>
      <c r="M38" s="8">
        <f>P38/4</f>
        <v>17916.297</v>
      </c>
      <c r="N38" s="8">
        <f>P38/4</f>
        <v>17916.297</v>
      </c>
      <c r="O38" s="8">
        <f>P38/4</f>
        <v>17916.297</v>
      </c>
      <c r="P38" s="8">
        <f>K38*J38*12</f>
        <v>71665.188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4526.25</v>
      </c>
      <c r="M40" s="8">
        <f>P40/4</f>
        <v>4526.25</v>
      </c>
      <c r="N40" s="8">
        <f>P40/4</f>
        <v>4526.25</v>
      </c>
      <c r="O40" s="8">
        <f>P40/4</f>
        <v>4526.25</v>
      </c>
      <c r="P40" s="8">
        <v>18105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81</v>
      </c>
      <c r="L41" s="8">
        <f>P41/4</f>
        <v>957.42</v>
      </c>
      <c r="M41" s="8">
        <f>L41</f>
        <v>957.42</v>
      </c>
      <c r="N41" s="8">
        <f>M41</f>
        <v>957.42</v>
      </c>
      <c r="O41" s="8">
        <f>N41</f>
        <v>957.42</v>
      </c>
      <c r="P41" s="8">
        <f>J41*K41*12</f>
        <v>3829.68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79479.6633</v>
      </c>
      <c r="M42" s="14">
        <f>SUM(M24:M41)</f>
        <v>79843.26329999999</v>
      </c>
      <c r="N42" s="14">
        <f>SUM(N24:N41)</f>
        <v>79479.6633</v>
      </c>
      <c r="O42" s="14">
        <f>SUM(O24:O41)</f>
        <v>79843.26329999999</v>
      </c>
      <c r="P42" s="14">
        <f>SUM(P24:P41)</f>
        <v>318645.85319999995</v>
      </c>
      <c r="Q42" s="15"/>
    </row>
    <row r="43" spans="1:16" ht="15" customHeight="1">
      <c r="A43" s="73" t="s">
        <v>127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43451.73504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362097.58823999995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9:H39"/>
    <mergeCell ref="A44:H44"/>
    <mergeCell ref="A45:H45"/>
    <mergeCell ref="A40:H40"/>
    <mergeCell ref="A41:H41"/>
    <mergeCell ref="A42:H42"/>
    <mergeCell ref="A43:H43"/>
    <mergeCell ref="A35:H35"/>
    <mergeCell ref="A36:H36"/>
    <mergeCell ref="A37:H37"/>
    <mergeCell ref="A38:H38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8">
      <selection activeCell="P37" sqref="P3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E3" s="95" t="s">
        <v>113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>
      <c r="A4" s="1" t="s">
        <v>22</v>
      </c>
      <c r="B4" s="1"/>
      <c r="D4" s="11" t="s">
        <v>33</v>
      </c>
      <c r="J4" s="95" t="s">
        <v>31</v>
      </c>
      <c r="K4" s="95"/>
      <c r="L4" s="95"/>
      <c r="M4" s="95"/>
      <c r="N4" s="95"/>
      <c r="O4" s="95"/>
      <c r="P4" s="95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171626.11200000002</v>
      </c>
    </row>
    <row r="12" spans="1:9" ht="18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K23*I17*12</f>
        <v>44745.3792</v>
      </c>
    </row>
    <row r="13" spans="1:9" ht="14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(I11+I12)*12%</f>
        <v>25964.578944</v>
      </c>
    </row>
    <row r="14" spans="1:9" ht="12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25964.578944</v>
      </c>
    </row>
    <row r="15" spans="1:9" ht="17.25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(I11+I12)-I14</f>
        <v>190406.912256</v>
      </c>
    </row>
    <row r="16" spans="1:9" ht="24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8.4</v>
      </c>
    </row>
    <row r="17" spans="1:9" ht="21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750</v>
      </c>
      <c r="M22" s="8">
        <f aca="true" t="shared" si="1" ref="M22:M28">P22/4</f>
        <v>750</v>
      </c>
      <c r="N22" s="8">
        <f aca="true" t="shared" si="2" ref="N22:N28">P22/4</f>
        <v>750</v>
      </c>
      <c r="O22" s="8">
        <f aca="true" t="shared" si="3" ref="O22:O28">P22/4</f>
        <v>750</v>
      </c>
      <c r="P22" s="8">
        <v>3000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1702.64</v>
      </c>
      <c r="L23" s="8">
        <f t="shared" si="0"/>
        <v>3064.7520000000004</v>
      </c>
      <c r="M23" s="8">
        <f t="shared" si="1"/>
        <v>3064.7520000000004</v>
      </c>
      <c r="N23" s="8">
        <f t="shared" si="2"/>
        <v>3064.7520000000004</v>
      </c>
      <c r="O23" s="8">
        <f t="shared" si="3"/>
        <v>3064.7520000000004</v>
      </c>
      <c r="P23" s="8">
        <f>J23*K23*12</f>
        <v>12259.008000000002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1702.64</v>
      </c>
      <c r="L24" s="8">
        <f t="shared" si="0"/>
        <v>5771.9496</v>
      </c>
      <c r="M24" s="8">
        <f t="shared" si="1"/>
        <v>5771.9496</v>
      </c>
      <c r="N24" s="8">
        <f t="shared" si="2"/>
        <v>5771.9496</v>
      </c>
      <c r="O24" s="8">
        <f t="shared" si="3"/>
        <v>5771.9496</v>
      </c>
      <c r="P24" s="8">
        <f>K24*J24*12</f>
        <v>23087.7984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1702.64</v>
      </c>
      <c r="L25" s="8">
        <f t="shared" si="0"/>
        <v>2400.7224</v>
      </c>
      <c r="M25" s="8">
        <f t="shared" si="1"/>
        <v>2400.7224</v>
      </c>
      <c r="N25" s="8">
        <f t="shared" si="2"/>
        <v>2400.7224</v>
      </c>
      <c r="O25" s="8">
        <f t="shared" si="3"/>
        <v>2400.7224</v>
      </c>
      <c r="P25" s="8">
        <f>K25*J25*12</f>
        <v>9602.8896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2000</v>
      </c>
      <c r="M26" s="8">
        <f t="shared" si="1"/>
        <v>2000</v>
      </c>
      <c r="N26" s="8">
        <f t="shared" si="2"/>
        <v>2000</v>
      </c>
      <c r="O26" s="8">
        <f t="shared" si="3"/>
        <v>2000</v>
      </c>
      <c r="P26" s="8">
        <v>8000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1702.64</v>
      </c>
      <c r="L27" s="8">
        <f t="shared" si="0"/>
        <v>6129.504000000001</v>
      </c>
      <c r="M27" s="8">
        <f t="shared" si="1"/>
        <v>6129.504000000001</v>
      </c>
      <c r="N27" s="8">
        <f t="shared" si="2"/>
        <v>6129.504000000001</v>
      </c>
      <c r="O27" s="8">
        <f t="shared" si="3"/>
        <v>6129.504000000001</v>
      </c>
      <c r="P27" s="8">
        <f>J27*K27*12</f>
        <v>24518.016000000003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1702.64</v>
      </c>
      <c r="L28" s="8">
        <f t="shared" si="0"/>
        <v>4086.3360000000002</v>
      </c>
      <c r="M28" s="8">
        <f t="shared" si="1"/>
        <v>4086.3360000000002</v>
      </c>
      <c r="N28" s="8">
        <f t="shared" si="2"/>
        <v>4086.3360000000002</v>
      </c>
      <c r="O28" s="8">
        <f t="shared" si="3"/>
        <v>4086.3360000000002</v>
      </c>
      <c r="P28" s="8">
        <f>K28*J28*12</f>
        <v>16345.344000000001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901.75</v>
      </c>
      <c r="M30" s="8">
        <f>P30/4</f>
        <v>901.75</v>
      </c>
      <c r="N30" s="8">
        <f>P30/4</f>
        <v>901.75</v>
      </c>
      <c r="O30" s="8">
        <f>P30/4</f>
        <v>901.75</v>
      </c>
      <c r="P30" s="8">
        <v>3607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0.46</v>
      </c>
      <c r="K32" s="6">
        <v>1702.64</v>
      </c>
      <c r="L32" s="8">
        <f>P32/4</f>
        <v>2349.6432000000004</v>
      </c>
      <c r="M32" s="8">
        <f>P32/4</f>
        <v>2349.6432000000004</v>
      </c>
      <c r="N32" s="8">
        <f>P32/4</f>
        <v>2349.6432000000004</v>
      </c>
      <c r="O32" s="8">
        <f>P32/4</f>
        <v>2349.6432000000004</v>
      </c>
      <c r="P32" s="8">
        <f>K23*J32*12</f>
        <v>9398.572800000002</v>
      </c>
      <c r="R32" s="12"/>
    </row>
    <row r="33" spans="1:18" ht="15">
      <c r="A33" s="48" t="s">
        <v>112</v>
      </c>
      <c r="B33" s="49"/>
      <c r="C33" s="49"/>
      <c r="D33" s="49"/>
      <c r="E33" s="49"/>
      <c r="F33" s="49"/>
      <c r="G33" s="49"/>
      <c r="H33" s="50"/>
      <c r="I33" s="4"/>
      <c r="J33" s="6"/>
      <c r="K33" s="6"/>
      <c r="L33" s="8">
        <f>P33/4</f>
        <v>7517.5</v>
      </c>
      <c r="M33" s="8">
        <f>P33/4</f>
        <v>7517.5</v>
      </c>
      <c r="N33" s="8">
        <f>P33/4</f>
        <v>7517.5</v>
      </c>
      <c r="O33" s="8">
        <f>P33/4</f>
        <v>7517.5</v>
      </c>
      <c r="P33" s="8">
        <v>30070</v>
      </c>
      <c r="R33" s="12"/>
    </row>
    <row r="34" spans="1:18" ht="15">
      <c r="A34" s="51" t="s">
        <v>141</v>
      </c>
      <c r="B34" s="52"/>
      <c r="C34" s="52"/>
      <c r="D34" s="52"/>
      <c r="E34" s="52"/>
      <c r="F34" s="52"/>
      <c r="G34" s="52"/>
      <c r="H34" s="53"/>
      <c r="I34" s="4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142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1.9</v>
      </c>
      <c r="K35" s="6">
        <v>1702.64</v>
      </c>
      <c r="L35" s="8">
        <f>P35/4</f>
        <v>9705.048</v>
      </c>
      <c r="M35" s="8">
        <f>P35/4</f>
        <v>9705.048</v>
      </c>
      <c r="N35" s="8">
        <f>P35/4</f>
        <v>9705.048</v>
      </c>
      <c r="O35" s="8">
        <f>P35/4</f>
        <v>9705.048</v>
      </c>
      <c r="P35" s="8">
        <f>K35*J35*12</f>
        <v>38820.192</v>
      </c>
      <c r="R35" s="12"/>
    </row>
    <row r="36" spans="1:16" ht="15">
      <c r="A36" s="51" t="s">
        <v>143</v>
      </c>
      <c r="B36" s="52"/>
      <c r="C36" s="52"/>
      <c r="D36" s="52"/>
      <c r="E36" s="52"/>
      <c r="F36" s="52"/>
      <c r="G36" s="52"/>
      <c r="H36" s="53"/>
      <c r="I36" s="5"/>
      <c r="J36" s="6"/>
      <c r="K36" s="2"/>
      <c r="L36" s="26"/>
      <c r="M36" s="26"/>
      <c r="N36" s="26"/>
      <c r="O36" s="26"/>
      <c r="P36" s="8"/>
    </row>
    <row r="37" spans="1:16" ht="21" customHeight="1">
      <c r="A37" s="73" t="s">
        <v>144</v>
      </c>
      <c r="B37" s="74"/>
      <c r="C37" s="74"/>
      <c r="D37" s="74"/>
      <c r="E37" s="74"/>
      <c r="F37" s="74"/>
      <c r="G37" s="74"/>
      <c r="H37" s="75"/>
      <c r="I37" s="2"/>
      <c r="J37" s="6"/>
      <c r="K37" s="2"/>
      <c r="L37" s="8">
        <f>P37/4</f>
        <v>2451.75</v>
      </c>
      <c r="M37" s="8">
        <f>P37/4</f>
        <v>2451.75</v>
      </c>
      <c r="N37" s="8">
        <f>P37/4</f>
        <v>2451.75</v>
      </c>
      <c r="O37" s="8">
        <f>P37/4</f>
        <v>2451.75</v>
      </c>
      <c r="P37" s="8">
        <v>9807</v>
      </c>
    </row>
    <row r="38" spans="1:16" ht="15" customHeight="1">
      <c r="A38" s="73" t="s">
        <v>145</v>
      </c>
      <c r="B38" s="74"/>
      <c r="C38" s="74"/>
      <c r="D38" s="74"/>
      <c r="E38" s="74"/>
      <c r="F38" s="74"/>
      <c r="G38" s="74"/>
      <c r="H38" s="75"/>
      <c r="I38" s="6" t="s">
        <v>27</v>
      </c>
      <c r="J38" s="6">
        <v>3.94</v>
      </c>
      <c r="K38" s="6">
        <v>40</v>
      </c>
      <c r="L38" s="8">
        <f>P38/4</f>
        <v>472.79999999999995</v>
      </c>
      <c r="M38" s="8">
        <f>L38</f>
        <v>472.79999999999995</v>
      </c>
      <c r="N38" s="8">
        <f>M38</f>
        <v>472.79999999999995</v>
      </c>
      <c r="O38" s="8">
        <f>N38</f>
        <v>472.79999999999995</v>
      </c>
      <c r="P38" s="8">
        <f>J38*K38*12</f>
        <v>1891.1999999999998</v>
      </c>
    </row>
    <row r="39" spans="1:17" ht="15">
      <c r="A39" s="51" t="s">
        <v>28</v>
      </c>
      <c r="B39" s="52"/>
      <c r="C39" s="52"/>
      <c r="D39" s="52"/>
      <c r="E39" s="52"/>
      <c r="F39" s="52"/>
      <c r="G39" s="52"/>
      <c r="H39" s="53"/>
      <c r="I39" s="2"/>
      <c r="J39" s="6"/>
      <c r="K39" s="2"/>
      <c r="L39" s="14">
        <f>SUM(L22:L38)</f>
        <v>47601.75520000001</v>
      </c>
      <c r="M39" s="14">
        <f>SUM(M22:M38)</f>
        <v>47601.75520000001</v>
      </c>
      <c r="N39" s="14">
        <f>SUM(N22:N38)</f>
        <v>47601.75520000001</v>
      </c>
      <c r="O39" s="14">
        <f>SUM(O22:O38)</f>
        <v>47601.75520000001</v>
      </c>
      <c r="P39" s="14">
        <f>SUM(P22:P38)</f>
        <v>190407.02080000003</v>
      </c>
      <c r="Q39" s="15"/>
    </row>
    <row r="40" spans="1:16" ht="15" customHeight="1">
      <c r="A40" s="73" t="s">
        <v>127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13"/>
      <c r="M40" s="13"/>
      <c r="N40" s="13"/>
      <c r="O40" s="13"/>
      <c r="P40" s="8">
        <f>I14</f>
        <v>25964.578944</v>
      </c>
    </row>
    <row r="41" spans="1:16" ht="15" customHeight="1">
      <c r="A41" s="79" t="s">
        <v>29</v>
      </c>
      <c r="B41" s="80"/>
      <c r="C41" s="80"/>
      <c r="D41" s="80"/>
      <c r="E41" s="80"/>
      <c r="F41" s="80"/>
      <c r="G41" s="80"/>
      <c r="H41" s="81"/>
      <c r="I41" s="2"/>
      <c r="J41" s="6"/>
      <c r="K41" s="2"/>
      <c r="L41" s="13"/>
      <c r="M41" s="13"/>
      <c r="N41" s="13"/>
      <c r="O41" s="13"/>
      <c r="P41" s="14">
        <f>P39+P40</f>
        <v>216371.59974400004</v>
      </c>
    </row>
    <row r="42" spans="1:19" ht="15">
      <c r="A42" s="54" t="s">
        <v>30</v>
      </c>
      <c r="B42" s="55"/>
      <c r="C42" s="55"/>
      <c r="D42" s="55"/>
      <c r="E42" s="55"/>
      <c r="F42" s="55"/>
      <c r="G42" s="55"/>
      <c r="H42" s="56"/>
      <c r="I42" s="2"/>
      <c r="J42" s="6"/>
      <c r="K42" s="2"/>
      <c r="L42" s="2"/>
      <c r="M42" s="2"/>
      <c r="N42" s="2"/>
      <c r="O42" s="2"/>
      <c r="P42" s="6">
        <v>0</v>
      </c>
      <c r="Q42" s="15"/>
      <c r="S42" s="15"/>
    </row>
    <row r="45" ht="15">
      <c r="P45" s="15"/>
    </row>
  </sheetData>
  <mergeCells count="44">
    <mergeCell ref="A1:B1"/>
    <mergeCell ref="A3:B3"/>
    <mergeCell ref="A11:H11"/>
    <mergeCell ref="A6:P6"/>
    <mergeCell ref="A7:P7"/>
    <mergeCell ref="A9:H9"/>
    <mergeCell ref="A10:H10"/>
    <mergeCell ref="A16:H16"/>
    <mergeCell ref="A15:H15"/>
    <mergeCell ref="A13:H13"/>
    <mergeCell ref="A14:H14"/>
    <mergeCell ref="I19:I20"/>
    <mergeCell ref="E3:P3"/>
    <mergeCell ref="A18:I18"/>
    <mergeCell ref="L19:O19"/>
    <mergeCell ref="P19:P20"/>
    <mergeCell ref="J19:J20"/>
    <mergeCell ref="K19:K20"/>
    <mergeCell ref="A17:H17"/>
    <mergeCell ref="A12:H12"/>
    <mergeCell ref="J4:P4"/>
    <mergeCell ref="A36:H36"/>
    <mergeCell ref="A33:H33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7:H37"/>
    <mergeCell ref="A38:H38"/>
    <mergeCell ref="A39:H39"/>
    <mergeCell ref="A40:H40"/>
    <mergeCell ref="A41:H41"/>
    <mergeCell ref="A21:H21"/>
    <mergeCell ref="A22:H22"/>
    <mergeCell ref="A19:H20"/>
    <mergeCell ref="A35:H35"/>
    <mergeCell ref="A31:H31"/>
    <mergeCell ref="A32:H32"/>
    <mergeCell ref="A34:H34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6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5.59765625" style="0" customWidth="1"/>
    <col min="15" max="15" width="5.69921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49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5.7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1.2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155</v>
      </c>
      <c r="B11" s="57"/>
      <c r="C11" s="57"/>
      <c r="D11" s="57"/>
      <c r="E11" s="57"/>
      <c r="F11" s="57"/>
      <c r="G11" s="57"/>
      <c r="H11" s="57"/>
      <c r="I11" s="8">
        <f>(K29*I17*12)+(100.4*2.53*12)+(97.2*2.53*12)</f>
        <v>122832.33600000001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12515.207999999999</v>
      </c>
    </row>
    <row r="13" spans="1:9" ht="12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46520.856</v>
      </c>
    </row>
    <row r="14" spans="1:9" ht="11.25" customHeight="1">
      <c r="A14" s="58" t="s">
        <v>38</v>
      </c>
      <c r="B14" s="59"/>
      <c r="C14" s="59"/>
      <c r="D14" s="59"/>
      <c r="E14" s="59"/>
      <c r="F14" s="59"/>
      <c r="G14" s="59"/>
      <c r="H14" s="60"/>
      <c r="I14" s="18">
        <f>(I11+I12+I13)*12%</f>
        <v>21824.208</v>
      </c>
    </row>
    <row r="15" spans="1:9" ht="12" customHeight="1">
      <c r="A15" s="61" t="s">
        <v>39</v>
      </c>
      <c r="B15" s="62"/>
      <c r="C15" s="62"/>
      <c r="D15" s="62"/>
      <c r="E15" s="62"/>
      <c r="F15" s="62"/>
      <c r="G15" s="62"/>
      <c r="H15" s="63"/>
      <c r="I15" s="8">
        <f>I14</f>
        <v>21824.208</v>
      </c>
    </row>
    <row r="16" spans="1:9" ht="12" customHeight="1">
      <c r="A16" s="79" t="s">
        <v>4</v>
      </c>
      <c r="B16" s="80"/>
      <c r="C16" s="80"/>
      <c r="D16" s="80"/>
      <c r="E16" s="80"/>
      <c r="F16" s="80"/>
      <c r="G16" s="80"/>
      <c r="H16" s="81"/>
      <c r="I16" s="14">
        <f>(I11+I12+I13)-I15</f>
        <v>160044.19199999998</v>
      </c>
    </row>
    <row r="17" spans="1:9" ht="13.5" customHeight="1">
      <c r="A17" s="73" t="s">
        <v>150</v>
      </c>
      <c r="B17" s="74"/>
      <c r="C17" s="74"/>
      <c r="D17" s="74"/>
      <c r="E17" s="74"/>
      <c r="F17" s="74"/>
      <c r="G17" s="74"/>
      <c r="H17" s="75"/>
      <c r="I17" s="29">
        <v>5.5</v>
      </c>
    </row>
    <row r="18" spans="1:9" ht="12" customHeight="1">
      <c r="A18" s="74" t="s">
        <v>116</v>
      </c>
      <c r="B18" s="74"/>
      <c r="C18" s="74"/>
      <c r="D18" s="74"/>
      <c r="E18" s="74"/>
      <c r="F18" s="74"/>
      <c r="G18" s="74"/>
      <c r="H18" s="74"/>
      <c r="I18" s="6">
        <v>0.53</v>
      </c>
    </row>
    <row r="19" spans="1:9" ht="12.75" customHeight="1">
      <c r="A19" s="74" t="s">
        <v>117</v>
      </c>
      <c r="B19" s="74"/>
      <c r="C19" s="74"/>
      <c r="D19" s="74"/>
      <c r="E19" s="74"/>
      <c r="F19" s="74"/>
      <c r="G19" s="74"/>
      <c r="H19" s="75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151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1000</v>
      </c>
      <c r="M24" s="6">
        <f aca="true" t="shared" si="1" ref="M24:M30">P24/4</f>
        <v>1000</v>
      </c>
      <c r="N24" s="6">
        <f aca="true" t="shared" si="2" ref="N24:N30">P24/4</f>
        <v>1000</v>
      </c>
      <c r="O24" s="6">
        <f aca="true" t="shared" si="3" ref="O24:O30">P24/4</f>
        <v>1000</v>
      </c>
      <c r="P24" s="8">
        <v>4000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0.52</v>
      </c>
      <c r="K25" s="6">
        <f>1770.2+197.6</f>
        <v>1967.8</v>
      </c>
      <c r="L25" s="8">
        <f t="shared" si="0"/>
        <v>3069.768</v>
      </c>
      <c r="M25" s="8">
        <f t="shared" si="1"/>
        <v>3069.768</v>
      </c>
      <c r="N25" s="8">
        <f t="shared" si="2"/>
        <v>3069.768</v>
      </c>
      <c r="O25" s="8">
        <f t="shared" si="3"/>
        <v>3069.768</v>
      </c>
      <c r="P25" s="8">
        <f>J25*K25*12</f>
        <v>12279.072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0.9</v>
      </c>
      <c r="K26" s="6">
        <f>1770.2+197.6</f>
        <v>1967.8</v>
      </c>
      <c r="L26" s="8">
        <f t="shared" si="0"/>
        <v>5313.0599999999995</v>
      </c>
      <c r="M26" s="8">
        <f t="shared" si="1"/>
        <v>5313.0599999999995</v>
      </c>
      <c r="N26" s="6">
        <f t="shared" si="2"/>
        <v>5313.0599999999995</v>
      </c>
      <c r="O26" s="6">
        <f t="shared" si="3"/>
        <v>5313.0599999999995</v>
      </c>
      <c r="P26" s="8">
        <f>K26*J26*12</f>
        <v>21252.239999999998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0.38</v>
      </c>
      <c r="K27" s="6">
        <f>1770.2+197.6</f>
        <v>1967.8</v>
      </c>
      <c r="L27" s="8">
        <f t="shared" si="0"/>
        <v>2243.292</v>
      </c>
      <c r="M27" s="8">
        <f t="shared" si="1"/>
        <v>2243.292</v>
      </c>
      <c r="N27" s="8">
        <f t="shared" si="2"/>
        <v>2243.292</v>
      </c>
      <c r="O27" s="8">
        <f t="shared" si="3"/>
        <v>2243.292</v>
      </c>
      <c r="P27" s="8">
        <f>K27*J27*12</f>
        <v>8973.168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1750</v>
      </c>
      <c r="M28" s="6">
        <f t="shared" si="1"/>
        <v>1750</v>
      </c>
      <c r="N28" s="6">
        <f t="shared" si="2"/>
        <v>1750</v>
      </c>
      <c r="O28" s="6">
        <f t="shared" si="3"/>
        <v>1750</v>
      </c>
      <c r="P28" s="6">
        <v>7000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0.95</v>
      </c>
      <c r="K29" s="6">
        <v>1770.2</v>
      </c>
      <c r="L29" s="8">
        <f t="shared" si="0"/>
        <v>5045.07</v>
      </c>
      <c r="M29" s="8">
        <f t="shared" si="1"/>
        <v>5045.07</v>
      </c>
      <c r="N29" s="6">
        <f t="shared" si="2"/>
        <v>5045.07</v>
      </c>
      <c r="O29" s="6">
        <f t="shared" si="3"/>
        <v>5045.07</v>
      </c>
      <c r="P29" s="8">
        <f>J29*K29*12</f>
        <v>20180.28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1770.2</v>
      </c>
      <c r="L30" s="8">
        <f t="shared" si="0"/>
        <v>4248.4800000000005</v>
      </c>
      <c r="M30" s="8">
        <f t="shared" si="1"/>
        <v>4248.4800000000005</v>
      </c>
      <c r="N30" s="8">
        <f t="shared" si="2"/>
        <v>4248.4800000000005</v>
      </c>
      <c r="O30" s="8">
        <f t="shared" si="3"/>
        <v>4248.4800000000005</v>
      </c>
      <c r="P30" s="8">
        <f>K30*J30*12</f>
        <v>16993.920000000002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1452.25</v>
      </c>
      <c r="M32" s="8">
        <f>P32/4</f>
        <v>1452.25</v>
      </c>
      <c r="N32" s="6">
        <f>P32/4</f>
        <v>1452.25</v>
      </c>
      <c r="O32" s="6">
        <f>P32/4</f>
        <v>1452.25</v>
      </c>
      <c r="P32" s="8">
        <v>5809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100.4</v>
      </c>
      <c r="L33" s="6"/>
      <c r="M33" s="8">
        <f>P33/2</f>
        <v>50.2</v>
      </c>
      <c r="N33" s="6"/>
      <c r="O33" s="8">
        <f>P33/2</f>
        <v>50.2</v>
      </c>
      <c r="P33" s="8">
        <f>K33*J33</f>
        <v>100.4</v>
      </c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f>1770.2+197.6</f>
        <v>1967.8</v>
      </c>
      <c r="L35" s="8">
        <f>P35/4</f>
        <v>2833.632</v>
      </c>
      <c r="M35" s="8">
        <f>P35/4</f>
        <v>2833.632</v>
      </c>
      <c r="N35" s="6">
        <f>P35/4</f>
        <v>2833.632</v>
      </c>
      <c r="O35" s="8">
        <f>P35/4</f>
        <v>2833.632</v>
      </c>
      <c r="P35" s="8">
        <f>K35*J35*12</f>
        <v>11334.528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1770.2</v>
      </c>
      <c r="L37" s="8">
        <f>P37/4</f>
        <v>10090.14</v>
      </c>
      <c r="M37" s="8">
        <f>P37/4</f>
        <v>10090.14</v>
      </c>
      <c r="N37" s="6">
        <f>P37/4</f>
        <v>10090.14</v>
      </c>
      <c r="O37" s="8">
        <f>P37/4</f>
        <v>10090.14</v>
      </c>
      <c r="P37" s="8">
        <f>K37*J37*12</f>
        <v>40360.56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2597.5</v>
      </c>
      <c r="M39" s="8">
        <f>P39/4</f>
        <v>2597.5</v>
      </c>
      <c r="N39" s="6">
        <f>P39/4</f>
        <v>2597.5</v>
      </c>
      <c r="O39" s="6">
        <f>P39/4</f>
        <v>2597.5</v>
      </c>
      <c r="P39" s="6">
        <v>10390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29</v>
      </c>
      <c r="L40" s="8">
        <f>P40/4</f>
        <v>342.78000000000003</v>
      </c>
      <c r="M40" s="8">
        <f>L40</f>
        <v>342.78000000000003</v>
      </c>
      <c r="N40" s="8">
        <f>M40</f>
        <v>342.78000000000003</v>
      </c>
      <c r="O40" s="8">
        <f>N40</f>
        <v>342.78000000000003</v>
      </c>
      <c r="P40" s="8">
        <f>J40*K40*12</f>
        <v>1371.1200000000001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39985.971999999994</v>
      </c>
      <c r="M41" s="14">
        <f>SUM(M24:M40)</f>
        <v>40036.172</v>
      </c>
      <c r="N41" s="14">
        <f>SUM(N24:N40)</f>
        <v>39985.971999999994</v>
      </c>
      <c r="O41" s="14">
        <f>SUM(O24:O40)</f>
        <v>40036.172</v>
      </c>
      <c r="P41" s="14">
        <f>SUM(P24:P40)</f>
        <v>160044.288</v>
      </c>
      <c r="Q41" s="15"/>
    </row>
    <row r="42" spans="1:16" ht="15" customHeight="1">
      <c r="A42" s="73" t="s">
        <v>125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21824.208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181868.49599999998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43:H43"/>
    <mergeCell ref="A44:H44"/>
    <mergeCell ref="A39:H39"/>
    <mergeCell ref="A40:H40"/>
    <mergeCell ref="A41:H41"/>
    <mergeCell ref="A42:H42"/>
    <mergeCell ref="A31:H31"/>
    <mergeCell ref="A32:H32"/>
    <mergeCell ref="A33:H33"/>
    <mergeCell ref="A38:H38"/>
    <mergeCell ref="A34:H34"/>
    <mergeCell ref="A35:H35"/>
    <mergeCell ref="A36:H36"/>
    <mergeCell ref="A37:H37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21:H22"/>
    <mergeCell ref="I21:I22"/>
    <mergeCell ref="A18:H18"/>
    <mergeCell ref="A19:H19"/>
    <mergeCell ref="A15:H15"/>
    <mergeCell ref="A16:H16"/>
    <mergeCell ref="A17:H17"/>
    <mergeCell ref="A20:I20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4:P4"/>
    <mergeCell ref="K3:P3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32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K25*I17*12</f>
        <v>261981.04320000001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20181.6792</v>
      </c>
    </row>
    <row r="13" spans="1:9" ht="18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83392.22159999999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43866.59328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43866.59328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321688.35072</v>
      </c>
    </row>
    <row r="17" spans="1:9" ht="21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6.88</v>
      </c>
    </row>
    <row r="18" spans="1:9" ht="19.5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18.75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2250</v>
      </c>
      <c r="M24" s="8">
        <f aca="true" t="shared" si="1" ref="M24:M30">P24/4</f>
        <v>2250</v>
      </c>
      <c r="N24" s="8">
        <f aca="true" t="shared" si="2" ref="N24:N30">P24/4</f>
        <v>2250</v>
      </c>
      <c r="O24" s="8">
        <f aca="true" t="shared" si="3" ref="O24:O30">P24/4</f>
        <v>2250</v>
      </c>
      <c r="P24" s="8">
        <v>9000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3173.22</v>
      </c>
      <c r="L25" s="8">
        <f t="shared" si="0"/>
        <v>5711.795999999999</v>
      </c>
      <c r="M25" s="8">
        <f t="shared" si="1"/>
        <v>5711.795999999999</v>
      </c>
      <c r="N25" s="8">
        <f t="shared" si="2"/>
        <v>5711.795999999999</v>
      </c>
      <c r="O25" s="8">
        <f t="shared" si="3"/>
        <v>5711.795999999999</v>
      </c>
      <c r="P25" s="8">
        <f>J25*K25*12</f>
        <v>22847.183999999997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3173.22</v>
      </c>
      <c r="L26" s="8">
        <f t="shared" si="0"/>
        <v>10757.215799999998</v>
      </c>
      <c r="M26" s="8">
        <f t="shared" si="1"/>
        <v>10757.215799999998</v>
      </c>
      <c r="N26" s="8">
        <f t="shared" si="2"/>
        <v>10757.215799999998</v>
      </c>
      <c r="O26" s="8">
        <f t="shared" si="3"/>
        <v>10757.215799999998</v>
      </c>
      <c r="P26" s="8">
        <f>K26*J26*12</f>
        <v>43028.86319999999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3173.22</v>
      </c>
      <c r="L27" s="8">
        <f t="shared" si="0"/>
        <v>4474.2402</v>
      </c>
      <c r="M27" s="8">
        <f t="shared" si="1"/>
        <v>4474.2402</v>
      </c>
      <c r="N27" s="8">
        <f t="shared" si="2"/>
        <v>4474.2402</v>
      </c>
      <c r="O27" s="8">
        <f t="shared" si="3"/>
        <v>4474.2402</v>
      </c>
      <c r="P27" s="8">
        <f>K27*J27*12</f>
        <v>17896.9608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4000</v>
      </c>
      <c r="M28" s="8">
        <f t="shared" si="1"/>
        <v>4000</v>
      </c>
      <c r="N28" s="8">
        <f t="shared" si="2"/>
        <v>4000</v>
      </c>
      <c r="O28" s="8">
        <f t="shared" si="3"/>
        <v>4000</v>
      </c>
      <c r="P28" s="8">
        <v>16000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3173.22</v>
      </c>
      <c r="L29" s="8">
        <f t="shared" si="0"/>
        <v>11423.591999999999</v>
      </c>
      <c r="M29" s="8">
        <f t="shared" si="1"/>
        <v>11423.591999999999</v>
      </c>
      <c r="N29" s="8">
        <f t="shared" si="2"/>
        <v>11423.591999999999</v>
      </c>
      <c r="O29" s="8">
        <f t="shared" si="3"/>
        <v>11423.591999999999</v>
      </c>
      <c r="P29" s="8">
        <f>J29*K29*12</f>
        <v>45694.367999999995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3173.22</v>
      </c>
      <c r="L30" s="8">
        <f t="shared" si="0"/>
        <v>7615.728</v>
      </c>
      <c r="M30" s="8">
        <f t="shared" si="1"/>
        <v>7615.728</v>
      </c>
      <c r="N30" s="8">
        <f t="shared" si="2"/>
        <v>7615.728</v>
      </c>
      <c r="O30" s="8">
        <f t="shared" si="3"/>
        <v>7615.728</v>
      </c>
      <c r="P30" s="8">
        <f>K30*J30*12</f>
        <v>30462.912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2699.25</v>
      </c>
      <c r="M32" s="8">
        <f>P32/4</f>
        <v>2699.25</v>
      </c>
      <c r="N32" s="8">
        <f>P32/4</f>
        <v>2699.25</v>
      </c>
      <c r="O32" s="8">
        <f>P32/4</f>
        <v>2699.25</v>
      </c>
      <c r="P32" s="8">
        <v>10797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707</v>
      </c>
      <c r="L33" s="8"/>
      <c r="M33" s="8">
        <f>P33/2</f>
        <v>353.5</v>
      </c>
      <c r="N33" s="8"/>
      <c r="O33" s="8">
        <f>P33/2</f>
        <v>353.5</v>
      </c>
      <c r="P33" s="8">
        <f>K33*J33</f>
        <v>707</v>
      </c>
      <c r="R33" s="12"/>
    </row>
    <row r="34" spans="1:18" ht="22.5">
      <c r="A34" s="48" t="s">
        <v>111</v>
      </c>
      <c r="B34" s="49"/>
      <c r="C34" s="49"/>
      <c r="D34" s="49"/>
      <c r="E34" s="49"/>
      <c r="F34" s="49"/>
      <c r="G34" s="49"/>
      <c r="H34" s="50"/>
      <c r="I34" s="4" t="s">
        <v>23</v>
      </c>
      <c r="J34" s="6">
        <v>0.33</v>
      </c>
      <c r="K34" s="6"/>
      <c r="L34" s="8">
        <f>P34/4</f>
        <v>3141.4878</v>
      </c>
      <c r="M34" s="8">
        <f>P34/4</f>
        <v>3141.4878</v>
      </c>
      <c r="N34" s="8">
        <f>P34/4</f>
        <v>3141.4878</v>
      </c>
      <c r="O34" s="8">
        <f>P34/4</f>
        <v>3141.4878</v>
      </c>
      <c r="P34" s="8">
        <f>K25*J34*12</f>
        <v>12565.9512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3173.22</v>
      </c>
      <c r="L36" s="8">
        <f>P36/4</f>
        <v>4569.4367999999995</v>
      </c>
      <c r="M36" s="8">
        <f>P36/4</f>
        <v>4569.4367999999995</v>
      </c>
      <c r="N36" s="8">
        <f>P36/4</f>
        <v>4569.4367999999995</v>
      </c>
      <c r="O36" s="8">
        <f>P36/4</f>
        <v>4569.4367999999995</v>
      </c>
      <c r="P36" s="8">
        <f>K36*J36*12</f>
        <v>18277.747199999998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3173.22</v>
      </c>
      <c r="L38" s="8">
        <f>P38/4</f>
        <v>18087.354</v>
      </c>
      <c r="M38" s="8">
        <f>P38/4</f>
        <v>18087.354</v>
      </c>
      <c r="N38" s="8">
        <f>P38/4</f>
        <v>18087.354</v>
      </c>
      <c r="O38" s="8">
        <f>P38/4</f>
        <v>18087.354</v>
      </c>
      <c r="P38" s="8">
        <f>K38*J38*12</f>
        <v>72349.416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4569.5</v>
      </c>
      <c r="M40" s="8">
        <f>P40/4</f>
        <v>4569.5</v>
      </c>
      <c r="N40" s="8">
        <f>P40/4</f>
        <v>4569.5</v>
      </c>
      <c r="O40" s="8">
        <f>P40/4</f>
        <v>4569.5</v>
      </c>
      <c r="P40" s="8">
        <v>18278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80</v>
      </c>
      <c r="L41" s="8">
        <f>P41/4</f>
        <v>945.5999999999999</v>
      </c>
      <c r="M41" s="8">
        <f>L41</f>
        <v>945.5999999999999</v>
      </c>
      <c r="N41" s="8">
        <f>M41</f>
        <v>945.5999999999999</v>
      </c>
      <c r="O41" s="8">
        <f>N41</f>
        <v>945.5999999999999</v>
      </c>
      <c r="P41" s="8">
        <f>J41*K41*12</f>
        <v>3782.3999999999996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80245.20060000001</v>
      </c>
      <c r="M42" s="14">
        <f>SUM(M24:M41)</f>
        <v>80598.70060000001</v>
      </c>
      <c r="N42" s="14">
        <f>SUM(N24:N41)</f>
        <v>80245.20060000001</v>
      </c>
      <c r="O42" s="14">
        <f>SUM(O24:O41)</f>
        <v>80598.70060000001</v>
      </c>
      <c r="P42" s="14">
        <f>SUM(P24:P41)</f>
        <v>321687.80240000004</v>
      </c>
      <c r="Q42" s="15"/>
    </row>
    <row r="43" spans="1:16" ht="15" customHeight="1">
      <c r="A43" s="73" t="s">
        <v>127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43866.59328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365554.3956800001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9:H39"/>
    <mergeCell ref="A38:H38"/>
    <mergeCell ref="A44:H44"/>
    <mergeCell ref="A34:H34"/>
    <mergeCell ref="A45:H45"/>
    <mergeCell ref="A40:H40"/>
    <mergeCell ref="A41:H41"/>
    <mergeCell ref="A42:H42"/>
    <mergeCell ref="A43:H43"/>
    <mergeCell ref="A35:H35"/>
    <mergeCell ref="A36:H36"/>
    <mergeCell ref="A37:H3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31">
      <selection activeCell="P37" sqref="P3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(K27*I16*12)+(67.2*2.53*12)</f>
        <v>143064.50400000002</v>
      </c>
    </row>
    <row r="12" spans="1:9" ht="22.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K28*I17*12</f>
        <v>39595.2876</v>
      </c>
    </row>
    <row r="13" spans="1:9" ht="11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SUM(I11+I12)*12%</f>
        <v>21919.174992000004</v>
      </c>
    </row>
    <row r="14" spans="1:9" ht="12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21919.174992000004</v>
      </c>
    </row>
    <row r="15" spans="1:9" ht="14.25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(I11+I12)-I14</f>
        <v>160740.616608</v>
      </c>
    </row>
    <row r="16" spans="1:9" ht="20.25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7.8</v>
      </c>
    </row>
    <row r="17" spans="1:9" ht="21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7">P22/4</f>
        <v>500</v>
      </c>
      <c r="M22" s="8">
        <f aca="true" t="shared" si="1" ref="M22:M28">P22/4</f>
        <v>500</v>
      </c>
      <c r="N22" s="8">
        <f aca="true" t="shared" si="2" ref="N22:N28">P22/4</f>
        <v>500</v>
      </c>
      <c r="O22" s="8">
        <f aca="true" t="shared" si="3" ref="O22:O28">P22/4</f>
        <v>500</v>
      </c>
      <c r="P22" s="8">
        <v>2000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f>1506.67+67.2</f>
        <v>1573.8700000000001</v>
      </c>
      <c r="L23" s="8">
        <f t="shared" si="0"/>
        <v>2832.966</v>
      </c>
      <c r="M23" s="8">
        <f t="shared" si="1"/>
        <v>2832.966</v>
      </c>
      <c r="N23" s="8">
        <f t="shared" si="2"/>
        <v>2832.966</v>
      </c>
      <c r="O23" s="8">
        <f t="shared" si="3"/>
        <v>2832.966</v>
      </c>
      <c r="P23" s="8">
        <f>K23*J23*12</f>
        <v>11331.864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f>1506.67+67.2</f>
        <v>1573.8700000000001</v>
      </c>
      <c r="L24" s="8">
        <f t="shared" si="0"/>
        <v>5335.4193</v>
      </c>
      <c r="M24" s="8">
        <f t="shared" si="1"/>
        <v>5335.4193</v>
      </c>
      <c r="N24" s="8">
        <f t="shared" si="2"/>
        <v>5335.4193</v>
      </c>
      <c r="O24" s="8">
        <f t="shared" si="3"/>
        <v>5335.4193</v>
      </c>
      <c r="P24" s="8">
        <f>K24*J24*12</f>
        <v>21341.6772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f>1506.67+67.2</f>
        <v>1573.8700000000001</v>
      </c>
      <c r="L25" s="8">
        <f t="shared" si="0"/>
        <v>2219.1567</v>
      </c>
      <c r="M25" s="8">
        <f t="shared" si="1"/>
        <v>2219.1567</v>
      </c>
      <c r="N25" s="8">
        <f t="shared" si="2"/>
        <v>2219.1567</v>
      </c>
      <c r="O25" s="8">
        <f t="shared" si="3"/>
        <v>2219.1567</v>
      </c>
      <c r="P25" s="8">
        <f>K25*J25*12</f>
        <v>8876.6268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750</v>
      </c>
      <c r="M26" s="8">
        <f t="shared" si="1"/>
        <v>750</v>
      </c>
      <c r="N26" s="8">
        <f t="shared" si="2"/>
        <v>750</v>
      </c>
      <c r="O26" s="8">
        <f t="shared" si="3"/>
        <v>750</v>
      </c>
      <c r="P26" s="8">
        <v>3000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1506.67</v>
      </c>
      <c r="L27" s="8">
        <f t="shared" si="0"/>
        <v>5424.012000000001</v>
      </c>
      <c r="M27" s="8">
        <f t="shared" si="1"/>
        <v>5424.012000000001</v>
      </c>
      <c r="N27" s="8">
        <f t="shared" si="2"/>
        <v>5424.012000000001</v>
      </c>
      <c r="O27" s="8">
        <f t="shared" si="3"/>
        <v>5424.012000000001</v>
      </c>
      <c r="P27" s="8">
        <f>J27*K27*12</f>
        <v>21696.048000000003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1506.67</v>
      </c>
      <c r="L28" s="8">
        <f>P28/4</f>
        <v>3616.008</v>
      </c>
      <c r="M28" s="8">
        <f t="shared" si="1"/>
        <v>3616.008</v>
      </c>
      <c r="N28" s="8">
        <f t="shared" si="2"/>
        <v>3616.008</v>
      </c>
      <c r="O28" s="8">
        <f t="shared" si="3"/>
        <v>3616.008</v>
      </c>
      <c r="P28" s="8">
        <f>K28*J28*12</f>
        <v>14464.032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7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787.25</v>
      </c>
      <c r="M30" s="8">
        <f>P30/4</f>
        <v>787.25</v>
      </c>
      <c r="N30" s="8">
        <f>P30/4</f>
        <v>787.25</v>
      </c>
      <c r="O30" s="8">
        <f>P30/4</f>
        <v>787.25</v>
      </c>
      <c r="P30" s="8">
        <v>3149</v>
      </c>
      <c r="Q30" s="15"/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0.52</v>
      </c>
      <c r="K32" s="6"/>
      <c r="L32" s="8">
        <f>P32/4</f>
        <v>2350.4052</v>
      </c>
      <c r="M32" s="8">
        <f>P32/4</f>
        <v>2350.4052</v>
      </c>
      <c r="N32" s="8">
        <f>P32/4</f>
        <v>2350.4052</v>
      </c>
      <c r="O32" s="8">
        <f>P32/4</f>
        <v>2350.4052</v>
      </c>
      <c r="P32" s="8">
        <f>K27*J32*12</f>
        <v>9401.6208</v>
      </c>
      <c r="R32" s="12"/>
    </row>
    <row r="33" spans="1:18" ht="15">
      <c r="A33" s="48" t="s">
        <v>112</v>
      </c>
      <c r="B33" s="49"/>
      <c r="C33" s="49"/>
      <c r="D33" s="49"/>
      <c r="E33" s="49"/>
      <c r="F33" s="49"/>
      <c r="G33" s="49"/>
      <c r="H33" s="50"/>
      <c r="I33" s="4"/>
      <c r="J33" s="6"/>
      <c r="K33" s="6"/>
      <c r="L33" s="8">
        <f>P33/4</f>
        <v>5125.75</v>
      </c>
      <c r="M33" s="8">
        <f>P33/4</f>
        <v>5125.75</v>
      </c>
      <c r="N33" s="8">
        <f>P33/4</f>
        <v>5125.75</v>
      </c>
      <c r="O33" s="8">
        <f>P33/4</f>
        <v>5125.75</v>
      </c>
      <c r="P33" s="8">
        <v>20503</v>
      </c>
      <c r="R33" s="12"/>
    </row>
    <row r="34" spans="1:18" ht="15">
      <c r="A34" s="51" t="s">
        <v>141</v>
      </c>
      <c r="B34" s="52"/>
      <c r="C34" s="52"/>
      <c r="D34" s="52"/>
      <c r="E34" s="52"/>
      <c r="F34" s="52"/>
      <c r="G34" s="52"/>
      <c r="H34" s="53"/>
      <c r="I34" s="4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142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1.9</v>
      </c>
      <c r="K35" s="6">
        <v>1506.67</v>
      </c>
      <c r="L35" s="8">
        <f>P35/4</f>
        <v>8588.019</v>
      </c>
      <c r="M35" s="8">
        <f>P35/4</f>
        <v>8588.019</v>
      </c>
      <c r="N35" s="8">
        <f>P35/4</f>
        <v>8588.019</v>
      </c>
      <c r="O35" s="8">
        <f>P35/4</f>
        <v>8588.019</v>
      </c>
      <c r="P35" s="8">
        <f>K35*J35*12</f>
        <v>34352.076</v>
      </c>
      <c r="R35" s="12"/>
    </row>
    <row r="36" spans="1:16" ht="15">
      <c r="A36" s="51" t="s">
        <v>143</v>
      </c>
      <c r="B36" s="52"/>
      <c r="C36" s="52"/>
      <c r="D36" s="52"/>
      <c r="E36" s="52"/>
      <c r="F36" s="52"/>
      <c r="G36" s="52"/>
      <c r="H36" s="53"/>
      <c r="I36" s="5"/>
      <c r="J36" s="6"/>
      <c r="K36" s="2"/>
      <c r="L36" s="26"/>
      <c r="M36" s="26"/>
      <c r="N36" s="26"/>
      <c r="O36" s="26"/>
      <c r="P36" s="8"/>
    </row>
    <row r="37" spans="1:16" ht="21" customHeight="1">
      <c r="A37" s="73" t="s">
        <v>144</v>
      </c>
      <c r="B37" s="74"/>
      <c r="C37" s="74"/>
      <c r="D37" s="74"/>
      <c r="E37" s="74"/>
      <c r="F37" s="74"/>
      <c r="G37" s="74"/>
      <c r="H37" s="75"/>
      <c r="I37" s="2"/>
      <c r="J37" s="6"/>
      <c r="K37" s="2"/>
      <c r="L37" s="8">
        <f>P37/4</f>
        <v>2266.25</v>
      </c>
      <c r="M37" s="8">
        <f>P37/4</f>
        <v>2266.25</v>
      </c>
      <c r="N37" s="8">
        <f>P37/4</f>
        <v>2266.25</v>
      </c>
      <c r="O37" s="8">
        <f>P37/4</f>
        <v>2266.25</v>
      </c>
      <c r="P37" s="8">
        <v>9065</v>
      </c>
    </row>
    <row r="38" spans="1:16" ht="15" customHeight="1">
      <c r="A38" s="73" t="s">
        <v>145</v>
      </c>
      <c r="B38" s="74"/>
      <c r="C38" s="74"/>
      <c r="D38" s="74"/>
      <c r="E38" s="74"/>
      <c r="F38" s="74"/>
      <c r="G38" s="74"/>
      <c r="H38" s="75"/>
      <c r="I38" s="6" t="s">
        <v>27</v>
      </c>
      <c r="J38" s="6">
        <v>3.94</v>
      </c>
      <c r="K38" s="6">
        <v>33</v>
      </c>
      <c r="L38" s="8">
        <f>P38/4</f>
        <v>390.06000000000006</v>
      </c>
      <c r="M38" s="8">
        <f>L38</f>
        <v>390.06000000000006</v>
      </c>
      <c r="N38" s="8">
        <f>M38</f>
        <v>390.06000000000006</v>
      </c>
      <c r="O38" s="8">
        <f>N38</f>
        <v>390.06000000000006</v>
      </c>
      <c r="P38" s="8">
        <f>J38*K38*12</f>
        <v>1560.2400000000002</v>
      </c>
    </row>
    <row r="39" spans="1:17" ht="15">
      <c r="A39" s="51" t="s">
        <v>28</v>
      </c>
      <c r="B39" s="52"/>
      <c r="C39" s="52"/>
      <c r="D39" s="52"/>
      <c r="E39" s="52"/>
      <c r="F39" s="52"/>
      <c r="G39" s="52"/>
      <c r="H39" s="53"/>
      <c r="I39" s="2"/>
      <c r="J39" s="6"/>
      <c r="K39" s="2"/>
      <c r="L39" s="14">
        <f>SUM(L22:L38)</f>
        <v>40185.2962</v>
      </c>
      <c r="M39" s="14">
        <f>SUM(M22:M38)</f>
        <v>40185.2962</v>
      </c>
      <c r="N39" s="14">
        <f>SUM(N22:N38)</f>
        <v>40185.2962</v>
      </c>
      <c r="O39" s="14">
        <f>SUM(O22:O38)</f>
        <v>40185.2962</v>
      </c>
      <c r="P39" s="14">
        <f>SUM(P22:P38)</f>
        <v>160741.1848</v>
      </c>
      <c r="Q39" s="15"/>
    </row>
    <row r="40" spans="1:16" ht="15" customHeight="1">
      <c r="A40" s="73" t="s">
        <v>127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13"/>
      <c r="M40" s="13"/>
      <c r="N40" s="13"/>
      <c r="O40" s="13"/>
      <c r="P40" s="8">
        <f>I14</f>
        <v>21919.174992000004</v>
      </c>
    </row>
    <row r="41" spans="1:16" ht="15" customHeight="1">
      <c r="A41" s="79" t="s">
        <v>29</v>
      </c>
      <c r="B41" s="80"/>
      <c r="C41" s="80"/>
      <c r="D41" s="80"/>
      <c r="E41" s="80"/>
      <c r="F41" s="80"/>
      <c r="G41" s="80"/>
      <c r="H41" s="81"/>
      <c r="I41" s="2"/>
      <c r="J41" s="6"/>
      <c r="K41" s="2"/>
      <c r="L41" s="13"/>
      <c r="M41" s="13"/>
      <c r="N41" s="13"/>
      <c r="O41" s="13"/>
      <c r="P41" s="14">
        <f>P39+P40</f>
        <v>182660.359792</v>
      </c>
    </row>
    <row r="42" spans="1:19" ht="15">
      <c r="A42" s="54" t="s">
        <v>30</v>
      </c>
      <c r="B42" s="55"/>
      <c r="C42" s="55"/>
      <c r="D42" s="55"/>
      <c r="E42" s="55"/>
      <c r="F42" s="55"/>
      <c r="G42" s="55"/>
      <c r="H42" s="56"/>
      <c r="I42" s="2"/>
      <c r="J42" s="6"/>
      <c r="K42" s="2"/>
      <c r="L42" s="2"/>
      <c r="M42" s="2"/>
      <c r="N42" s="2"/>
      <c r="O42" s="2"/>
      <c r="P42" s="6">
        <v>0</v>
      </c>
      <c r="Q42" s="15"/>
      <c r="S42" s="15"/>
    </row>
    <row r="45" ht="15">
      <c r="P45" s="15"/>
    </row>
  </sheetData>
  <mergeCells count="44">
    <mergeCell ref="A1:B1"/>
    <mergeCell ref="A3:B3"/>
    <mergeCell ref="L4:P4"/>
    <mergeCell ref="K3:P3"/>
    <mergeCell ref="A14:H14"/>
    <mergeCell ref="A15:H15"/>
    <mergeCell ref="A6:P6"/>
    <mergeCell ref="A7:P7"/>
    <mergeCell ref="A9:H9"/>
    <mergeCell ref="A10:H10"/>
    <mergeCell ref="A11:H11"/>
    <mergeCell ref="A12:H12"/>
    <mergeCell ref="A13:H13"/>
    <mergeCell ref="A16:H16"/>
    <mergeCell ref="A18:I18"/>
    <mergeCell ref="A19:H20"/>
    <mergeCell ref="I19:I20"/>
    <mergeCell ref="A17:H17"/>
    <mergeCell ref="J19:J20"/>
    <mergeCell ref="K19:K20"/>
    <mergeCell ref="L19:O19"/>
    <mergeCell ref="P19:P20"/>
    <mergeCell ref="A28:H28"/>
    <mergeCell ref="A21:H21"/>
    <mergeCell ref="A22:H22"/>
    <mergeCell ref="A23:H23"/>
    <mergeCell ref="A24:H24"/>
    <mergeCell ref="A25:H25"/>
    <mergeCell ref="A26:H26"/>
    <mergeCell ref="A27:H27"/>
    <mergeCell ref="A36:H36"/>
    <mergeCell ref="A33:H33"/>
    <mergeCell ref="A41:H41"/>
    <mergeCell ref="A42:H42"/>
    <mergeCell ref="A37:H37"/>
    <mergeCell ref="A38:H38"/>
    <mergeCell ref="A39:H39"/>
    <mergeCell ref="A40:H40"/>
    <mergeCell ref="A34:H34"/>
    <mergeCell ref="A35:H35"/>
    <mergeCell ref="A29:H29"/>
    <mergeCell ref="A30:H30"/>
    <mergeCell ref="A31:H31"/>
    <mergeCell ref="A32:H3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31">
      <selection activeCell="P44" sqref="P44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.39843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L3" s="95" t="s">
        <v>26</v>
      </c>
      <c r="M3" s="95"/>
      <c r="N3" s="95"/>
      <c r="O3" s="95"/>
      <c r="P3" s="95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2.7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155</v>
      </c>
      <c r="B11" s="57"/>
      <c r="C11" s="57"/>
      <c r="D11" s="57"/>
      <c r="E11" s="57"/>
      <c r="F11" s="57"/>
      <c r="G11" s="57"/>
      <c r="H11" s="57"/>
      <c r="I11" s="8">
        <f>(K32*I19*12)+(403.3*2.53*12)+(166.4*6.06*12)</f>
        <v>171936.072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K28*I20*12</f>
        <v>17768.568000000003</v>
      </c>
    </row>
    <row r="13" spans="1:9" ht="21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89*I21*12</f>
        <v>86112.84</v>
      </c>
    </row>
    <row r="14" spans="1:9" ht="13.5" customHeight="1">
      <c r="A14" s="57" t="s">
        <v>115</v>
      </c>
      <c r="B14" s="57"/>
      <c r="C14" s="57"/>
      <c r="D14" s="57"/>
      <c r="E14" s="57"/>
      <c r="F14" s="57"/>
      <c r="G14" s="57"/>
      <c r="H14" s="57"/>
      <c r="I14" s="8">
        <f>I22*89*12</f>
        <v>48786.24</v>
      </c>
    </row>
    <row r="15" spans="1:9" ht="11.25" customHeight="1">
      <c r="A15" s="98" t="s">
        <v>37</v>
      </c>
      <c r="B15" s="99"/>
      <c r="C15" s="99"/>
      <c r="D15" s="99"/>
      <c r="E15" s="99"/>
      <c r="F15" s="99"/>
      <c r="G15" s="99"/>
      <c r="H15" s="100"/>
      <c r="I15" s="35"/>
    </row>
    <row r="16" spans="1:9" ht="12" customHeight="1">
      <c r="A16" s="101" t="s">
        <v>38</v>
      </c>
      <c r="B16" s="102"/>
      <c r="C16" s="102"/>
      <c r="D16" s="102"/>
      <c r="E16" s="102"/>
      <c r="F16" s="102"/>
      <c r="G16" s="102"/>
      <c r="H16" s="103"/>
      <c r="I16" s="36">
        <f>SUM(I11+I12+I13+I14)*12%</f>
        <v>38952.44639999999</v>
      </c>
    </row>
    <row r="17" spans="1:9" ht="12" customHeight="1">
      <c r="A17" s="104" t="s">
        <v>39</v>
      </c>
      <c r="B17" s="105"/>
      <c r="C17" s="105"/>
      <c r="D17" s="105"/>
      <c r="E17" s="105"/>
      <c r="F17" s="105"/>
      <c r="G17" s="105"/>
      <c r="H17" s="106"/>
      <c r="I17" s="37">
        <f>I16</f>
        <v>38952.44639999999</v>
      </c>
    </row>
    <row r="18" spans="1:9" ht="14.25" customHeight="1">
      <c r="A18" s="96" t="s">
        <v>4</v>
      </c>
      <c r="B18" s="96"/>
      <c r="C18" s="96"/>
      <c r="D18" s="96"/>
      <c r="E18" s="96"/>
      <c r="F18" s="96"/>
      <c r="G18" s="96"/>
      <c r="H18" s="96"/>
      <c r="I18" s="38">
        <f>SUM(I11:I14)-I17</f>
        <v>285651.27359999996</v>
      </c>
    </row>
    <row r="19" spans="1:9" ht="14.25" customHeight="1">
      <c r="A19" s="97" t="s">
        <v>150</v>
      </c>
      <c r="B19" s="97"/>
      <c r="C19" s="97"/>
      <c r="D19" s="97"/>
      <c r="E19" s="97"/>
      <c r="F19" s="97"/>
      <c r="G19" s="97"/>
      <c r="H19" s="97"/>
      <c r="I19" s="39">
        <v>5.53</v>
      </c>
    </row>
    <row r="20" spans="1:9" ht="14.25" customHeight="1">
      <c r="A20" s="57" t="s">
        <v>116</v>
      </c>
      <c r="B20" s="57"/>
      <c r="C20" s="57"/>
      <c r="D20" s="57"/>
      <c r="E20" s="57"/>
      <c r="F20" s="57"/>
      <c r="G20" s="57"/>
      <c r="H20" s="57"/>
      <c r="I20" s="6">
        <v>0.53</v>
      </c>
    </row>
    <row r="21" spans="1:9" ht="21" customHeight="1">
      <c r="A21" s="57" t="s">
        <v>129</v>
      </c>
      <c r="B21" s="57"/>
      <c r="C21" s="57"/>
      <c r="D21" s="57"/>
      <c r="E21" s="57"/>
      <c r="F21" s="57"/>
      <c r="G21" s="57"/>
      <c r="H21" s="57"/>
      <c r="I21" s="6">
        <v>80.63</v>
      </c>
    </row>
    <row r="22" spans="1:9" ht="15.75" customHeight="1">
      <c r="A22" s="57" t="s">
        <v>117</v>
      </c>
      <c r="B22" s="57"/>
      <c r="C22" s="57"/>
      <c r="D22" s="57"/>
      <c r="E22" s="57"/>
      <c r="F22" s="57"/>
      <c r="G22" s="57"/>
      <c r="H22" s="57"/>
      <c r="I22" s="6">
        <v>45.68</v>
      </c>
    </row>
    <row r="23" spans="1:9" ht="15">
      <c r="A23" s="64"/>
      <c r="B23" s="64"/>
      <c r="C23" s="64"/>
      <c r="D23" s="64"/>
      <c r="E23" s="64"/>
      <c r="F23" s="64"/>
      <c r="G23" s="64"/>
      <c r="H23" s="64"/>
      <c r="I23" s="64"/>
    </row>
    <row r="24" spans="1:16" ht="15" customHeight="1">
      <c r="A24" s="65" t="s">
        <v>7</v>
      </c>
      <c r="B24" s="65"/>
      <c r="C24" s="65"/>
      <c r="D24" s="65"/>
      <c r="E24" s="65"/>
      <c r="F24" s="65"/>
      <c r="G24" s="65"/>
      <c r="H24" s="65"/>
      <c r="I24" s="66" t="s">
        <v>8</v>
      </c>
      <c r="J24" s="66" t="s">
        <v>9</v>
      </c>
      <c r="K24" s="66" t="s">
        <v>10</v>
      </c>
      <c r="L24" s="82" t="s">
        <v>11</v>
      </c>
      <c r="M24" s="82"/>
      <c r="N24" s="82"/>
      <c r="O24" s="47"/>
      <c r="P24" s="65" t="s">
        <v>16</v>
      </c>
    </row>
    <row r="25" spans="1:16" ht="18.75" customHeight="1">
      <c r="A25" s="65"/>
      <c r="B25" s="65"/>
      <c r="C25" s="65"/>
      <c r="D25" s="65"/>
      <c r="E25" s="65"/>
      <c r="F25" s="65"/>
      <c r="G25" s="65"/>
      <c r="H25" s="65"/>
      <c r="I25" s="67"/>
      <c r="J25" s="67"/>
      <c r="K25" s="67"/>
      <c r="L25" s="6" t="s">
        <v>12</v>
      </c>
      <c r="M25" s="6" t="s">
        <v>13</v>
      </c>
      <c r="N25" s="6" t="s">
        <v>14</v>
      </c>
      <c r="O25" s="6" t="s">
        <v>15</v>
      </c>
      <c r="P25" s="65"/>
    </row>
    <row r="26" spans="1:16" ht="15">
      <c r="A26" s="51" t="s">
        <v>153</v>
      </c>
      <c r="B26" s="52"/>
      <c r="C26" s="52"/>
      <c r="D26" s="52"/>
      <c r="E26" s="52"/>
      <c r="F26" s="52"/>
      <c r="G26" s="52"/>
      <c r="H26" s="53"/>
      <c r="I26" s="5"/>
      <c r="J26" s="2"/>
      <c r="K26" s="2"/>
      <c r="L26" s="6"/>
      <c r="M26" s="6"/>
      <c r="N26" s="6"/>
      <c r="O26" s="6"/>
      <c r="P26" s="2"/>
    </row>
    <row r="27" spans="1:16" ht="15">
      <c r="A27" s="54" t="s">
        <v>18</v>
      </c>
      <c r="B27" s="55"/>
      <c r="C27" s="55"/>
      <c r="D27" s="55"/>
      <c r="E27" s="55"/>
      <c r="F27" s="55"/>
      <c r="G27" s="55"/>
      <c r="H27" s="56"/>
      <c r="I27" s="5"/>
      <c r="J27" s="2"/>
      <c r="K27" s="2"/>
      <c r="L27" s="6">
        <f aca="true" t="shared" si="0" ref="L27:L35">P27/4</f>
        <v>1500</v>
      </c>
      <c r="M27" s="6">
        <f aca="true" t="shared" si="1" ref="M27:M35">P27/4</f>
        <v>1500</v>
      </c>
      <c r="N27" s="6">
        <f aca="true" t="shared" si="2" ref="N27:N35">P27/4</f>
        <v>1500</v>
      </c>
      <c r="O27" s="6">
        <f aca="true" t="shared" si="3" ref="O27:O35">P27/4</f>
        <v>1500</v>
      </c>
      <c r="P27" s="8">
        <v>6000</v>
      </c>
    </row>
    <row r="28" spans="1:18" ht="26.25" customHeight="1">
      <c r="A28" s="54" t="s">
        <v>19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0.52</v>
      </c>
      <c r="K28" s="6">
        <v>2793.8</v>
      </c>
      <c r="L28" s="8">
        <f t="shared" si="0"/>
        <v>4358.328</v>
      </c>
      <c r="M28" s="8">
        <f t="shared" si="1"/>
        <v>4358.328</v>
      </c>
      <c r="N28" s="8">
        <f t="shared" si="2"/>
        <v>4358.328</v>
      </c>
      <c r="O28" s="8">
        <f t="shared" si="3"/>
        <v>4358.328</v>
      </c>
      <c r="P28" s="8">
        <f>J28*K28*12</f>
        <v>17433.312</v>
      </c>
      <c r="R28" s="12"/>
    </row>
    <row r="29" spans="1:16" ht="27.75" customHeight="1">
      <c r="A29" s="54" t="s">
        <v>20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0.9</v>
      </c>
      <c r="K29" s="6">
        <v>2793.8</v>
      </c>
      <c r="L29" s="8">
        <f t="shared" si="0"/>
        <v>7543.26</v>
      </c>
      <c r="M29" s="8">
        <f t="shared" si="1"/>
        <v>7543.26</v>
      </c>
      <c r="N29" s="8">
        <f t="shared" si="2"/>
        <v>7543.26</v>
      </c>
      <c r="O29" s="8">
        <f t="shared" si="3"/>
        <v>7543.26</v>
      </c>
      <c r="P29" s="8">
        <f>K29*J29*12</f>
        <v>30173.04</v>
      </c>
    </row>
    <row r="30" spans="1:16" ht="28.5" customHeight="1">
      <c r="A30" s="54" t="s">
        <v>21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0.38</v>
      </c>
      <c r="K30" s="6">
        <v>2793.8</v>
      </c>
      <c r="L30" s="8">
        <f t="shared" si="0"/>
        <v>3184.932</v>
      </c>
      <c r="M30" s="8">
        <f t="shared" si="1"/>
        <v>3184.932</v>
      </c>
      <c r="N30" s="8">
        <f t="shared" si="2"/>
        <v>3184.932</v>
      </c>
      <c r="O30" s="8">
        <f t="shared" si="3"/>
        <v>3184.932</v>
      </c>
      <c r="P30" s="8">
        <f>K30*J30*12</f>
        <v>12739.728</v>
      </c>
    </row>
    <row r="31" spans="1:16" ht="21.75" customHeight="1">
      <c r="A31" s="73" t="s">
        <v>34</v>
      </c>
      <c r="B31" s="74"/>
      <c r="C31" s="74"/>
      <c r="D31" s="74"/>
      <c r="E31" s="74"/>
      <c r="F31" s="74"/>
      <c r="G31" s="74"/>
      <c r="H31" s="75"/>
      <c r="I31" s="4" t="s">
        <v>23</v>
      </c>
      <c r="J31" s="6"/>
      <c r="K31" s="6"/>
      <c r="L31" s="8">
        <f t="shared" si="0"/>
        <v>3000</v>
      </c>
      <c r="M31" s="8">
        <f t="shared" si="1"/>
        <v>3000</v>
      </c>
      <c r="N31" s="8">
        <f t="shared" si="2"/>
        <v>3000</v>
      </c>
      <c r="O31" s="8">
        <f t="shared" si="3"/>
        <v>3000</v>
      </c>
      <c r="P31" s="8">
        <v>12000</v>
      </c>
    </row>
    <row r="32" spans="1:16" ht="27.75" customHeight="1">
      <c r="A32" s="54" t="s">
        <v>35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0.95</v>
      </c>
      <c r="K32" s="6">
        <v>2224.1</v>
      </c>
      <c r="L32" s="8">
        <f t="shared" si="0"/>
        <v>6338.6849999999995</v>
      </c>
      <c r="M32" s="8">
        <f t="shared" si="1"/>
        <v>6338.6849999999995</v>
      </c>
      <c r="N32" s="8">
        <f t="shared" si="2"/>
        <v>6338.6849999999995</v>
      </c>
      <c r="O32" s="8">
        <f t="shared" si="3"/>
        <v>6338.6849999999995</v>
      </c>
      <c r="P32" s="8">
        <f>J32*K32*12</f>
        <v>25354.739999999998</v>
      </c>
    </row>
    <row r="33" spans="1:16" ht="22.5" customHeight="1">
      <c r="A33" s="54" t="s">
        <v>36</v>
      </c>
      <c r="B33" s="55"/>
      <c r="C33" s="55"/>
      <c r="D33" s="55"/>
      <c r="E33" s="55"/>
      <c r="F33" s="55"/>
      <c r="G33" s="55"/>
      <c r="H33" s="56"/>
      <c r="I33" s="4" t="s">
        <v>23</v>
      </c>
      <c r="J33" s="6">
        <v>0.8</v>
      </c>
      <c r="K33" s="6">
        <v>2224.1</v>
      </c>
      <c r="L33" s="8">
        <f t="shared" si="0"/>
        <v>5337.84</v>
      </c>
      <c r="M33" s="8">
        <f t="shared" si="1"/>
        <v>5337.84</v>
      </c>
      <c r="N33" s="8">
        <f t="shared" si="2"/>
        <v>5337.84</v>
      </c>
      <c r="O33" s="8">
        <f t="shared" si="3"/>
        <v>5337.84</v>
      </c>
      <c r="P33" s="8">
        <f>K33*J33*12</f>
        <v>21351.36</v>
      </c>
    </row>
    <row r="34" spans="1:16" ht="15.75" customHeight="1">
      <c r="A34" s="54" t="s">
        <v>40</v>
      </c>
      <c r="B34" s="55"/>
      <c r="C34" s="55"/>
      <c r="D34" s="55"/>
      <c r="E34" s="55"/>
      <c r="F34" s="55"/>
      <c r="G34" s="55"/>
      <c r="H34" s="56"/>
      <c r="I34" s="4" t="s">
        <v>24</v>
      </c>
      <c r="J34" s="6">
        <v>200</v>
      </c>
      <c r="K34" s="6">
        <v>1</v>
      </c>
      <c r="L34" s="8">
        <f t="shared" si="0"/>
        <v>600</v>
      </c>
      <c r="M34" s="8">
        <f t="shared" si="1"/>
        <v>600</v>
      </c>
      <c r="N34" s="8">
        <f t="shared" si="2"/>
        <v>600</v>
      </c>
      <c r="O34" s="8">
        <f t="shared" si="3"/>
        <v>600</v>
      </c>
      <c r="P34" s="8">
        <f>K34*J34*12</f>
        <v>2400</v>
      </c>
    </row>
    <row r="35" spans="1:16" ht="15" customHeight="1">
      <c r="A35" s="73" t="s">
        <v>139</v>
      </c>
      <c r="B35" s="74"/>
      <c r="C35" s="74"/>
      <c r="D35" s="74"/>
      <c r="E35" s="74"/>
      <c r="F35" s="74"/>
      <c r="G35" s="74"/>
      <c r="H35" s="75"/>
      <c r="I35" s="5"/>
      <c r="J35" s="6"/>
      <c r="K35" s="2"/>
      <c r="L35" s="8">
        <f t="shared" si="0"/>
        <v>1904</v>
      </c>
      <c r="M35" s="8">
        <f t="shared" si="1"/>
        <v>1904</v>
      </c>
      <c r="N35" s="8">
        <f t="shared" si="2"/>
        <v>1904</v>
      </c>
      <c r="O35" s="8">
        <f t="shared" si="3"/>
        <v>1904</v>
      </c>
      <c r="P35" s="8">
        <v>7616</v>
      </c>
    </row>
    <row r="36" spans="1:18" ht="15">
      <c r="A36" s="54" t="s">
        <v>42</v>
      </c>
      <c r="B36" s="55"/>
      <c r="C36" s="55"/>
      <c r="D36" s="55"/>
      <c r="E36" s="55"/>
      <c r="F36" s="55"/>
      <c r="G36" s="55"/>
      <c r="H36" s="56"/>
      <c r="I36" s="6" t="s">
        <v>25</v>
      </c>
      <c r="J36" s="6">
        <v>1</v>
      </c>
      <c r="K36" s="6">
        <v>150</v>
      </c>
      <c r="L36" s="8"/>
      <c r="M36" s="8">
        <f>P36/2</f>
        <v>75</v>
      </c>
      <c r="N36" s="8"/>
      <c r="O36" s="8">
        <f>P36/2</f>
        <v>75</v>
      </c>
      <c r="P36" s="8">
        <f>K36*J36</f>
        <v>150</v>
      </c>
      <c r="R36" s="12"/>
    </row>
    <row r="37" spans="1:18" ht="15">
      <c r="A37" s="51" t="s">
        <v>118</v>
      </c>
      <c r="B37" s="52"/>
      <c r="C37" s="52"/>
      <c r="D37" s="52"/>
      <c r="E37" s="52"/>
      <c r="F37" s="52"/>
      <c r="G37" s="52"/>
      <c r="H37" s="53"/>
      <c r="I37" s="6"/>
      <c r="J37" s="6"/>
      <c r="K37" s="6"/>
      <c r="L37" s="8"/>
      <c r="M37" s="8"/>
      <c r="N37" s="8"/>
      <c r="O37" s="8"/>
      <c r="P37" s="8"/>
      <c r="R37" s="12"/>
    </row>
    <row r="38" spans="1:18" ht="21.75" customHeight="1">
      <c r="A38" s="54" t="s">
        <v>119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0.48</v>
      </c>
      <c r="K38" s="6">
        <v>2793.8</v>
      </c>
      <c r="L38" s="8">
        <f>P38/4</f>
        <v>4023.072</v>
      </c>
      <c r="M38" s="8">
        <f>P38/4</f>
        <v>4023.072</v>
      </c>
      <c r="N38" s="8">
        <f>P38/4</f>
        <v>4023.072</v>
      </c>
      <c r="O38" s="8">
        <f>P38/4</f>
        <v>4023.072</v>
      </c>
      <c r="P38" s="8">
        <f>K38*J38*12</f>
        <v>16092.288</v>
      </c>
      <c r="R38" s="12"/>
    </row>
    <row r="39" spans="1:18" ht="15">
      <c r="A39" s="51" t="s">
        <v>120</v>
      </c>
      <c r="B39" s="52"/>
      <c r="C39" s="52"/>
      <c r="D39" s="52"/>
      <c r="E39" s="52"/>
      <c r="F39" s="52"/>
      <c r="G39" s="52"/>
      <c r="H39" s="53"/>
      <c r="I39" s="4"/>
      <c r="J39" s="6"/>
      <c r="K39" s="6"/>
      <c r="L39" s="8"/>
      <c r="M39" s="8"/>
      <c r="N39" s="8"/>
      <c r="O39" s="8"/>
      <c r="P39" s="8"/>
      <c r="R39" s="12"/>
    </row>
    <row r="40" spans="1:18" ht="15">
      <c r="A40" s="54" t="s">
        <v>121</v>
      </c>
      <c r="B40" s="55"/>
      <c r="C40" s="55"/>
      <c r="D40" s="55"/>
      <c r="E40" s="55"/>
      <c r="F40" s="55"/>
      <c r="G40" s="55"/>
      <c r="H40" s="56"/>
      <c r="I40" s="4" t="s">
        <v>140</v>
      </c>
      <c r="J40" s="6">
        <v>39.74</v>
      </c>
      <c r="K40" s="6">
        <v>89</v>
      </c>
      <c r="L40" s="8">
        <f>P40/4</f>
        <v>10610.58</v>
      </c>
      <c r="M40" s="8">
        <f>P40/4</f>
        <v>10610.58</v>
      </c>
      <c r="N40" s="8">
        <f>P40/4</f>
        <v>10610.58</v>
      </c>
      <c r="O40" s="8">
        <f>P40/4</f>
        <v>10610.58</v>
      </c>
      <c r="P40" s="8">
        <f>K40*J40*12</f>
        <v>42442.32</v>
      </c>
      <c r="R40" s="12"/>
    </row>
    <row r="41" spans="1:18" ht="15">
      <c r="A41" s="51" t="s">
        <v>146</v>
      </c>
      <c r="B41" s="52"/>
      <c r="C41" s="52"/>
      <c r="D41" s="52"/>
      <c r="E41" s="52"/>
      <c r="F41" s="52"/>
      <c r="G41" s="52"/>
      <c r="H41" s="53"/>
      <c r="I41" s="6"/>
      <c r="J41" s="6"/>
      <c r="K41" s="6"/>
      <c r="L41" s="8"/>
      <c r="M41" s="8"/>
      <c r="N41" s="8"/>
      <c r="O41" s="8"/>
      <c r="P41" s="8"/>
      <c r="R41" s="12"/>
    </row>
    <row r="42" spans="1:18" ht="22.5">
      <c r="A42" s="54" t="s">
        <v>147</v>
      </c>
      <c r="B42" s="55"/>
      <c r="C42" s="55"/>
      <c r="D42" s="55"/>
      <c r="E42" s="55"/>
      <c r="F42" s="55"/>
      <c r="G42" s="55"/>
      <c r="H42" s="56"/>
      <c r="I42" s="4" t="s">
        <v>23</v>
      </c>
      <c r="J42" s="6">
        <v>70.15</v>
      </c>
      <c r="K42" s="6">
        <v>89</v>
      </c>
      <c r="L42" s="8">
        <f>P42/4</f>
        <v>18730.050000000003</v>
      </c>
      <c r="M42" s="8">
        <f>P42/4</f>
        <v>18730.050000000003</v>
      </c>
      <c r="N42" s="8">
        <f>P42/4</f>
        <v>18730.050000000003</v>
      </c>
      <c r="O42" s="8">
        <f>P42/4</f>
        <v>18730.050000000003</v>
      </c>
      <c r="P42" s="8">
        <f>K42*J42*12</f>
        <v>74920.20000000001</v>
      </c>
      <c r="R42" s="12"/>
    </row>
    <row r="43" spans="1:18" ht="15">
      <c r="A43" s="51" t="s">
        <v>134</v>
      </c>
      <c r="B43" s="52"/>
      <c r="C43" s="52"/>
      <c r="D43" s="52"/>
      <c r="E43" s="52"/>
      <c r="F43" s="52"/>
      <c r="G43" s="52"/>
      <c r="H43" s="53"/>
      <c r="I43" s="5"/>
      <c r="J43" s="6"/>
      <c r="K43" s="6"/>
      <c r="L43" s="8"/>
      <c r="M43" s="8"/>
      <c r="N43" s="8"/>
      <c r="O43" s="8"/>
      <c r="P43" s="8"/>
      <c r="R43" s="12"/>
    </row>
    <row r="44" spans="1:18" ht="21" customHeight="1">
      <c r="A44" s="73" t="s">
        <v>135</v>
      </c>
      <c r="B44" s="74"/>
      <c r="C44" s="74"/>
      <c r="D44" s="74"/>
      <c r="E44" s="74"/>
      <c r="F44" s="74"/>
      <c r="G44" s="74"/>
      <c r="H44" s="75"/>
      <c r="I44" s="2"/>
      <c r="J44" s="6"/>
      <c r="K44" s="6"/>
      <c r="L44" s="8">
        <f>P44/4</f>
        <v>3783.5</v>
      </c>
      <c r="M44" s="8">
        <f>P44/4</f>
        <v>3783.5</v>
      </c>
      <c r="N44" s="8">
        <f>P44/4</f>
        <v>3783.5</v>
      </c>
      <c r="O44" s="8">
        <f>P44/4</f>
        <v>3783.5</v>
      </c>
      <c r="P44" s="8">
        <v>15134</v>
      </c>
      <c r="R44" s="12"/>
    </row>
    <row r="45" spans="1:16" ht="15" customHeight="1">
      <c r="A45" s="73" t="s">
        <v>136</v>
      </c>
      <c r="B45" s="74"/>
      <c r="C45" s="74"/>
      <c r="D45" s="74"/>
      <c r="E45" s="74"/>
      <c r="F45" s="74"/>
      <c r="G45" s="74"/>
      <c r="H45" s="75"/>
      <c r="I45" s="6" t="s">
        <v>27</v>
      </c>
      <c r="J45" s="6">
        <v>3.94</v>
      </c>
      <c r="K45" s="33">
        <v>39</v>
      </c>
      <c r="L45" s="34">
        <f>P45/4</f>
        <v>460.98</v>
      </c>
      <c r="M45" s="34">
        <f>P45/4</f>
        <v>460.98</v>
      </c>
      <c r="N45" s="34">
        <f>P45/4</f>
        <v>460.98</v>
      </c>
      <c r="O45" s="34">
        <f>P45/4</f>
        <v>460.98</v>
      </c>
      <c r="P45" s="34">
        <f>K45*J45*12</f>
        <v>1843.92</v>
      </c>
    </row>
    <row r="46" spans="1:17" ht="15.75" customHeight="1">
      <c r="A46" s="51" t="s">
        <v>28</v>
      </c>
      <c r="B46" s="52"/>
      <c r="C46" s="52"/>
      <c r="D46" s="52"/>
      <c r="E46" s="52"/>
      <c r="F46" s="52"/>
      <c r="G46" s="52"/>
      <c r="H46" s="53"/>
      <c r="I46" s="2"/>
      <c r="J46" s="6"/>
      <c r="K46" s="2"/>
      <c r="L46" s="14">
        <f>SUM(L27:L45)</f>
        <v>71375.227</v>
      </c>
      <c r="M46" s="14">
        <f>SUM(M27:M45)</f>
        <v>71450.227</v>
      </c>
      <c r="N46" s="14">
        <f>SUM(N27:N45)</f>
        <v>71375.227</v>
      </c>
      <c r="O46" s="14">
        <f>SUM(O27:O45)</f>
        <v>71450.227</v>
      </c>
      <c r="P46" s="14">
        <f>SUM(P27:P45)</f>
        <v>285650.908</v>
      </c>
      <c r="Q46" s="15"/>
    </row>
    <row r="47" spans="1:16" ht="12" customHeight="1">
      <c r="A47" s="73" t="s">
        <v>127</v>
      </c>
      <c r="B47" s="74"/>
      <c r="C47" s="74"/>
      <c r="D47" s="74"/>
      <c r="E47" s="74"/>
      <c r="F47" s="74"/>
      <c r="G47" s="74"/>
      <c r="H47" s="75"/>
      <c r="I47" s="2"/>
      <c r="J47" s="6"/>
      <c r="K47" s="6"/>
      <c r="L47" s="8"/>
      <c r="M47" s="8"/>
      <c r="N47" s="8"/>
      <c r="O47" s="8"/>
      <c r="P47" s="8">
        <f>I17</f>
        <v>38952.44639999999</v>
      </c>
    </row>
    <row r="48" spans="1:17" ht="12.75" customHeight="1">
      <c r="A48" s="79" t="s">
        <v>29</v>
      </c>
      <c r="B48" s="80"/>
      <c r="C48" s="80"/>
      <c r="D48" s="80"/>
      <c r="E48" s="80"/>
      <c r="F48" s="80"/>
      <c r="G48" s="80"/>
      <c r="H48" s="81"/>
      <c r="I48" s="2"/>
      <c r="J48" s="6"/>
      <c r="K48" s="2"/>
      <c r="L48" s="14"/>
      <c r="M48" s="14"/>
      <c r="N48" s="14"/>
      <c r="O48" s="14"/>
      <c r="P48" s="14">
        <f>P46+P47</f>
        <v>324603.3544</v>
      </c>
      <c r="Q48" s="15"/>
    </row>
    <row r="49" spans="1:16" ht="12.75" customHeight="1">
      <c r="A49" s="54" t="s">
        <v>30</v>
      </c>
      <c r="B49" s="55"/>
      <c r="C49" s="55"/>
      <c r="D49" s="55"/>
      <c r="E49" s="55"/>
      <c r="F49" s="55"/>
      <c r="G49" s="55"/>
      <c r="H49" s="56"/>
      <c r="I49" s="2"/>
      <c r="J49" s="6"/>
      <c r="K49" s="2"/>
      <c r="L49" s="13"/>
      <c r="M49" s="13"/>
      <c r="N49" s="13"/>
      <c r="O49" s="13"/>
      <c r="P49" s="8">
        <v>0</v>
      </c>
    </row>
    <row r="52" ht="15">
      <c r="P52" s="15"/>
    </row>
  </sheetData>
  <mergeCells count="51">
    <mergeCell ref="A17:H17"/>
    <mergeCell ref="A1:B1"/>
    <mergeCell ref="A3:B3"/>
    <mergeCell ref="A6:P6"/>
    <mergeCell ref="A7:P7"/>
    <mergeCell ref="A9:H9"/>
    <mergeCell ref="A10:H10"/>
    <mergeCell ref="L3:P3"/>
    <mergeCell ref="L4:P4"/>
    <mergeCell ref="A12:H12"/>
    <mergeCell ref="A13:H13"/>
    <mergeCell ref="A15:H15"/>
    <mergeCell ref="A16:H16"/>
    <mergeCell ref="A11:H11"/>
    <mergeCell ref="A14:H14"/>
    <mergeCell ref="A18:H18"/>
    <mergeCell ref="A19:H19"/>
    <mergeCell ref="J24:J25"/>
    <mergeCell ref="K24:K25"/>
    <mergeCell ref="A24:H25"/>
    <mergeCell ref="I24:I25"/>
    <mergeCell ref="A20:H20"/>
    <mergeCell ref="A21:H21"/>
    <mergeCell ref="A22:H22"/>
    <mergeCell ref="A23:I23"/>
    <mergeCell ref="L24:O24"/>
    <mergeCell ref="P24:P25"/>
    <mergeCell ref="A26:H26"/>
    <mergeCell ref="A27:H27"/>
    <mergeCell ref="A28:H28"/>
    <mergeCell ref="A29:H29"/>
    <mergeCell ref="A30:H30"/>
    <mergeCell ref="A35:H35"/>
    <mergeCell ref="A36:H36"/>
    <mergeCell ref="A45:H45"/>
    <mergeCell ref="A31:H31"/>
    <mergeCell ref="A32:H32"/>
    <mergeCell ref="A33:H33"/>
    <mergeCell ref="A34:H34"/>
    <mergeCell ref="A37:H37"/>
    <mergeCell ref="A38:H38"/>
    <mergeCell ref="A39:H39"/>
    <mergeCell ref="A40:H40"/>
    <mergeCell ref="A46:H46"/>
    <mergeCell ref="A47:H47"/>
    <mergeCell ref="A48:H48"/>
    <mergeCell ref="A49:H49"/>
    <mergeCell ref="A44:H44"/>
    <mergeCell ref="A41:H41"/>
    <mergeCell ref="A42:H42"/>
    <mergeCell ref="A43:H43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8">
      <selection activeCell="P36" sqref="P36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103401.44640000002</v>
      </c>
    </row>
    <row r="12" spans="1:9" ht="13.5" customHeight="1">
      <c r="A12" s="73" t="s">
        <v>115</v>
      </c>
      <c r="B12" s="74"/>
      <c r="C12" s="74"/>
      <c r="D12" s="74"/>
      <c r="E12" s="74"/>
      <c r="F12" s="74"/>
      <c r="G12" s="74"/>
      <c r="H12" s="75"/>
      <c r="I12" s="8">
        <f>K23*I17*12</f>
        <v>32914.1232</v>
      </c>
    </row>
    <row r="13" spans="1:9" ht="11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SUM(I11+I12)*12%</f>
        <v>16357.868352000001</v>
      </c>
    </row>
    <row r="14" spans="1:9" ht="12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16357.868352000001</v>
      </c>
    </row>
    <row r="15" spans="1:9" ht="16.5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SUM(I11:I12)-I14</f>
        <v>119957.70124800001</v>
      </c>
    </row>
    <row r="16" spans="1:9" ht="22.5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6.88</v>
      </c>
    </row>
    <row r="17" spans="1:9" ht="21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625</v>
      </c>
      <c r="M22" s="8">
        <f aca="true" t="shared" si="1" ref="M22:M28">P22/4</f>
        <v>625</v>
      </c>
      <c r="N22" s="8">
        <f aca="true" t="shared" si="2" ref="N22:N28">P22/4</f>
        <v>625</v>
      </c>
      <c r="O22" s="8">
        <f aca="true" t="shared" si="3" ref="O22:O28">P22/4</f>
        <v>625</v>
      </c>
      <c r="P22" s="8">
        <v>2500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1252.44</v>
      </c>
      <c r="L23" s="8">
        <f t="shared" si="0"/>
        <v>2254.3920000000003</v>
      </c>
      <c r="M23" s="8">
        <f t="shared" si="1"/>
        <v>2254.3920000000003</v>
      </c>
      <c r="N23" s="8">
        <f t="shared" si="2"/>
        <v>2254.3920000000003</v>
      </c>
      <c r="O23" s="8">
        <f t="shared" si="3"/>
        <v>2254.3920000000003</v>
      </c>
      <c r="P23" s="8">
        <f>J23*K23*12</f>
        <v>9017.568000000001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1252.44</v>
      </c>
      <c r="L24" s="8">
        <f t="shared" si="0"/>
        <v>4245.7716</v>
      </c>
      <c r="M24" s="8">
        <f t="shared" si="1"/>
        <v>4245.7716</v>
      </c>
      <c r="N24" s="8">
        <f t="shared" si="2"/>
        <v>4245.7716</v>
      </c>
      <c r="O24" s="8">
        <f t="shared" si="3"/>
        <v>4245.7716</v>
      </c>
      <c r="P24" s="8">
        <f>K24*J24*12</f>
        <v>16983.0864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1252.44</v>
      </c>
      <c r="L25" s="8">
        <f t="shared" si="0"/>
        <v>1765.9404</v>
      </c>
      <c r="M25" s="8">
        <f t="shared" si="1"/>
        <v>1765.9404</v>
      </c>
      <c r="N25" s="8">
        <f t="shared" si="2"/>
        <v>1765.9404</v>
      </c>
      <c r="O25" s="8">
        <f t="shared" si="3"/>
        <v>1765.9404</v>
      </c>
      <c r="P25" s="8">
        <f>K25*J25*12</f>
        <v>7063.7616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1250</v>
      </c>
      <c r="M26" s="8">
        <f t="shared" si="1"/>
        <v>1250</v>
      </c>
      <c r="N26" s="8">
        <f t="shared" si="2"/>
        <v>1250</v>
      </c>
      <c r="O26" s="8">
        <f t="shared" si="3"/>
        <v>1250</v>
      </c>
      <c r="P26" s="8">
        <v>5000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1252.44</v>
      </c>
      <c r="L27" s="8">
        <f t="shared" si="0"/>
        <v>4508.784000000001</v>
      </c>
      <c r="M27" s="8">
        <f t="shared" si="1"/>
        <v>4508.784000000001</v>
      </c>
      <c r="N27" s="8">
        <f t="shared" si="2"/>
        <v>4508.784000000001</v>
      </c>
      <c r="O27" s="8">
        <f t="shared" si="3"/>
        <v>4508.784000000001</v>
      </c>
      <c r="P27" s="8">
        <f>J27*K27*12</f>
        <v>18035.136000000002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1252.44</v>
      </c>
      <c r="L28" s="8">
        <f t="shared" si="0"/>
        <v>3005.856</v>
      </c>
      <c r="M28" s="8">
        <f t="shared" si="1"/>
        <v>3005.856</v>
      </c>
      <c r="N28" s="8">
        <f t="shared" si="2"/>
        <v>3005.856</v>
      </c>
      <c r="O28" s="8">
        <f t="shared" si="3"/>
        <v>3005.856</v>
      </c>
      <c r="P28" s="8">
        <f>K28*J28*12</f>
        <v>12023.424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671.75</v>
      </c>
      <c r="M30" s="8">
        <f>P30/4</f>
        <v>671.75</v>
      </c>
      <c r="N30" s="8">
        <f>P30/4</f>
        <v>671.75</v>
      </c>
      <c r="O30" s="8">
        <f>P30/4</f>
        <v>671.75</v>
      </c>
      <c r="P30" s="8">
        <v>2687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0.62</v>
      </c>
      <c r="K32" s="6"/>
      <c r="L32" s="8">
        <f>P32/4</f>
        <v>2329.5384000000004</v>
      </c>
      <c r="M32" s="8">
        <f>P32/4</f>
        <v>2329.5384000000004</v>
      </c>
      <c r="N32" s="8">
        <f>P32/4</f>
        <v>2329.5384000000004</v>
      </c>
      <c r="O32" s="8">
        <f>P32/4</f>
        <v>2329.5384000000004</v>
      </c>
      <c r="P32" s="8">
        <f>K23*J32*12</f>
        <v>9318.153600000001</v>
      </c>
      <c r="R32" s="12"/>
    </row>
    <row r="33" spans="1:18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1252.44</v>
      </c>
      <c r="L34" s="8">
        <f>P34/4</f>
        <v>7138.907999999999</v>
      </c>
      <c r="M34" s="8">
        <f>P34/4</f>
        <v>7138.907999999999</v>
      </c>
      <c r="N34" s="8">
        <f>P34/4</f>
        <v>7138.907999999999</v>
      </c>
      <c r="O34" s="8">
        <f>P34/4</f>
        <v>7138.907999999999</v>
      </c>
      <c r="P34" s="8">
        <f>K34*J34*12</f>
        <v>28555.631999999998</v>
      </c>
      <c r="R34" s="12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4.75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1803.5</v>
      </c>
      <c r="M36" s="8">
        <f>P36/4</f>
        <v>1803.5</v>
      </c>
      <c r="N36" s="8">
        <f>P36/4</f>
        <v>1803.5</v>
      </c>
      <c r="O36" s="8">
        <f>P36/4</f>
        <v>1803.5</v>
      </c>
      <c r="P36" s="8">
        <v>7214</v>
      </c>
    </row>
    <row r="37" spans="1:16" ht="18.7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33</v>
      </c>
      <c r="L37" s="8">
        <f>P37/4</f>
        <v>390.06000000000006</v>
      </c>
      <c r="M37" s="8">
        <f>L37</f>
        <v>390.06000000000006</v>
      </c>
      <c r="N37" s="8">
        <f>M37</f>
        <v>390.06000000000006</v>
      </c>
      <c r="O37" s="8">
        <f>N37</f>
        <v>390.06000000000006</v>
      </c>
      <c r="P37" s="8">
        <f>J37*K37*12</f>
        <v>1560.2400000000002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SUM(L22:L37)</f>
        <v>29989.5004</v>
      </c>
      <c r="M38" s="14">
        <f>SUM(M22:M37)</f>
        <v>29989.5004</v>
      </c>
      <c r="N38" s="14">
        <f>SUM(N22:N37)</f>
        <v>29989.5004</v>
      </c>
      <c r="O38" s="14">
        <f>SUM(O22:O37)</f>
        <v>29989.5004</v>
      </c>
      <c r="P38" s="14">
        <f>SUM(P22:P37)</f>
        <v>119958.0016</v>
      </c>
      <c r="Q38" s="15"/>
    </row>
    <row r="39" spans="1:16" ht="15" customHeight="1">
      <c r="A39" s="73" t="s">
        <v>127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I14</f>
        <v>16357.868352000001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136315.869952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43">
    <mergeCell ref="A1:B1"/>
    <mergeCell ref="A3:B3"/>
    <mergeCell ref="L4:P4"/>
    <mergeCell ref="K3:P3"/>
    <mergeCell ref="A14:H14"/>
    <mergeCell ref="A15:H15"/>
    <mergeCell ref="A6:P6"/>
    <mergeCell ref="A7:P7"/>
    <mergeCell ref="A9:H9"/>
    <mergeCell ref="A10:H10"/>
    <mergeCell ref="A11:H11"/>
    <mergeCell ref="A12:H12"/>
    <mergeCell ref="A13:H13"/>
    <mergeCell ref="A16:H16"/>
    <mergeCell ref="A18:I18"/>
    <mergeCell ref="A19:H20"/>
    <mergeCell ref="I19:I20"/>
    <mergeCell ref="A17:H17"/>
    <mergeCell ref="J19:J20"/>
    <mergeCell ref="K19:K20"/>
    <mergeCell ref="L19:O19"/>
    <mergeCell ref="P19:P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5:H35"/>
    <mergeCell ref="A32:H32"/>
    <mergeCell ref="A33:H33"/>
    <mergeCell ref="A34:H34"/>
    <mergeCell ref="A40:H40"/>
    <mergeCell ref="A41:H41"/>
    <mergeCell ref="A36:H36"/>
    <mergeCell ref="A37:H37"/>
    <mergeCell ref="A38:H38"/>
    <mergeCell ref="A39:H39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37" sqref="P3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74725.8816</v>
      </c>
    </row>
    <row r="12" spans="1:9" ht="16.5" customHeight="1">
      <c r="A12" s="73" t="s">
        <v>115</v>
      </c>
      <c r="B12" s="74"/>
      <c r="C12" s="74"/>
      <c r="D12" s="74"/>
      <c r="E12" s="74"/>
      <c r="F12" s="74"/>
      <c r="G12" s="74"/>
      <c r="H12" s="75"/>
      <c r="I12" s="8">
        <f>K23*I17*12</f>
        <v>23786.290800000002</v>
      </c>
    </row>
    <row r="13" spans="1:9" ht="1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SUM(I11+I12)*12%</f>
        <v>11821.460688</v>
      </c>
    </row>
    <row r="14" spans="1:9" ht="15.75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11821.460688</v>
      </c>
    </row>
    <row r="15" spans="1:9" ht="17.25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SUM(I11:I12)-I14</f>
        <v>86690.71171199999</v>
      </c>
    </row>
    <row r="16" spans="1:9" ht="20.25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6.88</v>
      </c>
    </row>
    <row r="17" spans="1:9" ht="21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500</v>
      </c>
      <c r="M22" s="8">
        <f aca="true" t="shared" si="1" ref="M22:M28">P22/4</f>
        <v>500</v>
      </c>
      <c r="N22" s="8">
        <f aca="true" t="shared" si="2" ref="N22:N28">P22/4</f>
        <v>500</v>
      </c>
      <c r="O22" s="8">
        <f aca="true" t="shared" si="3" ref="O22:O28">P22/4</f>
        <v>500</v>
      </c>
      <c r="P22" s="8">
        <v>2000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905.11</v>
      </c>
      <c r="L23" s="8">
        <f t="shared" si="0"/>
        <v>1629.198</v>
      </c>
      <c r="M23" s="8">
        <f t="shared" si="1"/>
        <v>1629.198</v>
      </c>
      <c r="N23" s="8">
        <f t="shared" si="2"/>
        <v>1629.198</v>
      </c>
      <c r="O23" s="8">
        <f t="shared" si="3"/>
        <v>1629.198</v>
      </c>
      <c r="P23" s="8">
        <f>J23*K23*12</f>
        <v>6516.792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905.11</v>
      </c>
      <c r="L24" s="8">
        <f t="shared" si="0"/>
        <v>3068.3228999999997</v>
      </c>
      <c r="M24" s="8">
        <f t="shared" si="1"/>
        <v>3068.3228999999997</v>
      </c>
      <c r="N24" s="8">
        <f t="shared" si="2"/>
        <v>3068.3228999999997</v>
      </c>
      <c r="O24" s="8">
        <f t="shared" si="3"/>
        <v>3068.3228999999997</v>
      </c>
      <c r="P24" s="8">
        <f>K24*J24*12</f>
        <v>12273.291599999999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905.11</v>
      </c>
      <c r="L25" s="8">
        <f t="shared" si="0"/>
        <v>1276.2051000000001</v>
      </c>
      <c r="M25" s="8">
        <f t="shared" si="1"/>
        <v>1276.2051000000001</v>
      </c>
      <c r="N25" s="8">
        <f t="shared" si="2"/>
        <v>1276.2051000000001</v>
      </c>
      <c r="O25" s="8">
        <f t="shared" si="3"/>
        <v>1276.2051000000001</v>
      </c>
      <c r="P25" s="8">
        <f>K25*J25*12</f>
        <v>5104.8204000000005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1000</v>
      </c>
      <c r="M26" s="8">
        <f t="shared" si="1"/>
        <v>1000</v>
      </c>
      <c r="N26" s="8">
        <f t="shared" si="2"/>
        <v>1000</v>
      </c>
      <c r="O26" s="8">
        <f t="shared" si="3"/>
        <v>1000</v>
      </c>
      <c r="P26" s="8">
        <v>4000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905.11</v>
      </c>
      <c r="L27" s="8">
        <f t="shared" si="0"/>
        <v>3258.396</v>
      </c>
      <c r="M27" s="8">
        <f t="shared" si="1"/>
        <v>3258.396</v>
      </c>
      <c r="N27" s="8">
        <f t="shared" si="2"/>
        <v>3258.396</v>
      </c>
      <c r="O27" s="8">
        <f t="shared" si="3"/>
        <v>3258.396</v>
      </c>
      <c r="P27" s="8">
        <f>J27*K27*12</f>
        <v>13033.584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905.11</v>
      </c>
      <c r="L28" s="8">
        <f t="shared" si="0"/>
        <v>2172.264</v>
      </c>
      <c r="M28" s="8">
        <f t="shared" si="1"/>
        <v>2172.264</v>
      </c>
      <c r="N28" s="8">
        <f t="shared" si="2"/>
        <v>2172.264</v>
      </c>
      <c r="O28" s="8">
        <f t="shared" si="3"/>
        <v>2172.264</v>
      </c>
      <c r="P28" s="8">
        <f>K28*J28*12</f>
        <v>8689.056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592.75</v>
      </c>
      <c r="M30" s="8">
        <f>P30/4</f>
        <v>592.75</v>
      </c>
      <c r="N30" s="8">
        <f>P30/4</f>
        <v>592.75</v>
      </c>
      <c r="O30" s="8">
        <f>P30/4</f>
        <v>592.75</v>
      </c>
      <c r="P30" s="8">
        <v>2371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0.57</v>
      </c>
      <c r="K32" s="6"/>
      <c r="L32" s="8">
        <f>P32/4</f>
        <v>1547.7381</v>
      </c>
      <c r="M32" s="8">
        <f>P32/4</f>
        <v>1547.7381</v>
      </c>
      <c r="N32" s="8">
        <f>P32/4</f>
        <v>1547.7381</v>
      </c>
      <c r="O32" s="8">
        <f>P32/4</f>
        <v>1547.7381</v>
      </c>
      <c r="P32" s="8">
        <f>K23*J32*12</f>
        <v>6190.9524</v>
      </c>
      <c r="R32" s="12"/>
    </row>
    <row r="33" spans="1:18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905.11</v>
      </c>
      <c r="L34" s="8">
        <f>P34/4</f>
        <v>5159.1269999999995</v>
      </c>
      <c r="M34" s="8">
        <f>P34/4</f>
        <v>5159.1269999999995</v>
      </c>
      <c r="N34" s="8">
        <f>P34/4</f>
        <v>5159.1269999999995</v>
      </c>
      <c r="O34" s="8">
        <f>P34/4</f>
        <v>5159.1269999999995</v>
      </c>
      <c r="P34" s="8">
        <f>K34*J34*12</f>
        <v>20636.507999999998</v>
      </c>
      <c r="R34" s="12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1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1303.25</v>
      </c>
      <c r="M36" s="8">
        <f>P36/4</f>
        <v>1303.25</v>
      </c>
      <c r="N36" s="8">
        <f>P36/4</f>
        <v>1303.25</v>
      </c>
      <c r="O36" s="8">
        <f>P36/4</f>
        <v>1303.25</v>
      </c>
      <c r="P36" s="8">
        <v>5213</v>
      </c>
    </row>
    <row r="37" spans="1:16" ht="1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14</v>
      </c>
      <c r="L37" s="8">
        <f>P37/4</f>
        <v>165.48</v>
      </c>
      <c r="M37" s="8">
        <f>L37</f>
        <v>165.48</v>
      </c>
      <c r="N37" s="8">
        <f>M37</f>
        <v>165.48</v>
      </c>
      <c r="O37" s="8">
        <f>N37</f>
        <v>165.48</v>
      </c>
      <c r="P37" s="8">
        <f>J37*K37*12</f>
        <v>661.92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SUM(L22:L37)</f>
        <v>21672.731099999997</v>
      </c>
      <c r="M38" s="14">
        <f>SUM(M22:M37)</f>
        <v>21672.731099999997</v>
      </c>
      <c r="N38" s="14">
        <f>SUM(N22:N37)</f>
        <v>21672.731099999997</v>
      </c>
      <c r="O38" s="14">
        <f>SUM(O22:O37)</f>
        <v>21672.731099999997</v>
      </c>
      <c r="P38" s="14">
        <f>SUM(P22:P37)</f>
        <v>86690.92439999999</v>
      </c>
      <c r="Q38" s="15"/>
    </row>
    <row r="39" spans="1:16" ht="15" customHeight="1">
      <c r="A39" s="73" t="s">
        <v>127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I14</f>
        <v>11821.460688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98512.38508799998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43">
    <mergeCell ref="A1:B1"/>
    <mergeCell ref="A3:B3"/>
    <mergeCell ref="L4:P4"/>
    <mergeCell ref="K3:P3"/>
    <mergeCell ref="A15:H15"/>
    <mergeCell ref="A6:P6"/>
    <mergeCell ref="A7:P7"/>
    <mergeCell ref="A9:H9"/>
    <mergeCell ref="A10:H10"/>
    <mergeCell ref="A11:H11"/>
    <mergeCell ref="A12:H12"/>
    <mergeCell ref="A13:H13"/>
    <mergeCell ref="A14:H14"/>
    <mergeCell ref="A16:H16"/>
    <mergeCell ref="A17:H17"/>
    <mergeCell ref="A18:I18"/>
    <mergeCell ref="A19:H20"/>
    <mergeCell ref="I19:I20"/>
    <mergeCell ref="J19:J20"/>
    <mergeCell ref="K19:K20"/>
    <mergeCell ref="L19:O19"/>
    <mergeCell ref="P19:P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1:H41"/>
    <mergeCell ref="A36:H36"/>
    <mergeCell ref="A37:H37"/>
    <mergeCell ref="A38:H38"/>
    <mergeCell ref="A39:H39"/>
    <mergeCell ref="A33:H33"/>
    <mergeCell ref="A34:H34"/>
    <mergeCell ref="A35:H35"/>
    <mergeCell ref="A40:H40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8">
      <selection activeCell="P36" sqref="P36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55100.543999999994</v>
      </c>
    </row>
    <row r="12" spans="1:9" ht="15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K23*I17*12</f>
        <v>17539.272</v>
      </c>
    </row>
    <row r="13" spans="1:9" ht="11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SUM(I11+I12)*12%</f>
        <v>8716.777919999999</v>
      </c>
    </row>
    <row r="14" spans="1:9" ht="12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8716.777919999999</v>
      </c>
    </row>
    <row r="15" spans="1:9" ht="16.5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SUM(I11:I12)-I14</f>
        <v>63923.03807999999</v>
      </c>
    </row>
    <row r="16" spans="1:9" ht="20.25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6.88</v>
      </c>
    </row>
    <row r="17" spans="1:9" ht="18.75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250</v>
      </c>
      <c r="M22" s="8">
        <f aca="true" t="shared" si="1" ref="M22:M28">P22/4</f>
        <v>250</v>
      </c>
      <c r="N22" s="8">
        <f aca="true" t="shared" si="2" ref="N22:N28">P22/4</f>
        <v>250</v>
      </c>
      <c r="O22" s="8">
        <f aca="true" t="shared" si="3" ref="O22:O28">P22/4</f>
        <v>250</v>
      </c>
      <c r="P22" s="8">
        <v>1000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667.4</v>
      </c>
      <c r="L23" s="8">
        <f t="shared" si="0"/>
        <v>1201.32</v>
      </c>
      <c r="M23" s="8">
        <f t="shared" si="1"/>
        <v>1201.32</v>
      </c>
      <c r="N23" s="8">
        <f t="shared" si="2"/>
        <v>1201.32</v>
      </c>
      <c r="O23" s="8">
        <f t="shared" si="3"/>
        <v>1201.32</v>
      </c>
      <c r="P23" s="8">
        <f>J23*K23*12</f>
        <v>4805.28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667.4</v>
      </c>
      <c r="L24" s="8">
        <f t="shared" si="0"/>
        <v>2262.486</v>
      </c>
      <c r="M24" s="8">
        <f t="shared" si="1"/>
        <v>2262.486</v>
      </c>
      <c r="N24" s="8">
        <f t="shared" si="2"/>
        <v>2262.486</v>
      </c>
      <c r="O24" s="8">
        <f t="shared" si="3"/>
        <v>2262.486</v>
      </c>
      <c r="P24" s="8">
        <f>K24*J24*12</f>
        <v>9049.944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667.4</v>
      </c>
      <c r="L25" s="8">
        <f t="shared" si="0"/>
        <v>941.034</v>
      </c>
      <c r="M25" s="8">
        <f t="shared" si="1"/>
        <v>941.034</v>
      </c>
      <c r="N25" s="8">
        <f t="shared" si="2"/>
        <v>941.034</v>
      </c>
      <c r="O25" s="8">
        <f t="shared" si="3"/>
        <v>941.034</v>
      </c>
      <c r="P25" s="8">
        <f>K25*J25*12</f>
        <v>3764.136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500</v>
      </c>
      <c r="M26" s="8">
        <f t="shared" si="1"/>
        <v>500</v>
      </c>
      <c r="N26" s="8">
        <f t="shared" si="2"/>
        <v>500</v>
      </c>
      <c r="O26" s="8">
        <f t="shared" si="3"/>
        <v>500</v>
      </c>
      <c r="P26" s="8">
        <v>2000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667.4</v>
      </c>
      <c r="L27" s="8">
        <f t="shared" si="0"/>
        <v>2402.64</v>
      </c>
      <c r="M27" s="8">
        <f t="shared" si="1"/>
        <v>2402.64</v>
      </c>
      <c r="N27" s="8">
        <f t="shared" si="2"/>
        <v>2402.64</v>
      </c>
      <c r="O27" s="8">
        <f t="shared" si="3"/>
        <v>2402.64</v>
      </c>
      <c r="P27" s="8">
        <f>J27*K27*12</f>
        <v>9610.56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667.4</v>
      </c>
      <c r="L28" s="8">
        <f t="shared" si="0"/>
        <v>1601.7599999999998</v>
      </c>
      <c r="M28" s="8">
        <f t="shared" si="1"/>
        <v>1601.7599999999998</v>
      </c>
      <c r="N28" s="8">
        <f t="shared" si="2"/>
        <v>1601.7599999999998</v>
      </c>
      <c r="O28" s="8">
        <f t="shared" si="3"/>
        <v>1601.7599999999998</v>
      </c>
      <c r="P28" s="8">
        <f>K28*J28*12</f>
        <v>6407.039999999999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741.5</v>
      </c>
      <c r="M30" s="8">
        <f>P30/4</f>
        <v>741.5</v>
      </c>
      <c r="N30" s="8">
        <f>P30/4</f>
        <v>741.5</v>
      </c>
      <c r="O30" s="8">
        <f>P30/4</f>
        <v>741.5</v>
      </c>
      <c r="P30" s="8">
        <v>2966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0.58</v>
      </c>
      <c r="K32" s="6"/>
      <c r="L32" s="8">
        <f>P32/4</f>
        <v>1161.2759999999998</v>
      </c>
      <c r="M32" s="8">
        <f>P32/4</f>
        <v>1161.2759999999998</v>
      </c>
      <c r="N32" s="8">
        <f>P32/4</f>
        <v>1161.2759999999998</v>
      </c>
      <c r="O32" s="8">
        <f>P32/4</f>
        <v>1161.2759999999998</v>
      </c>
      <c r="P32" s="8">
        <f>K23*J32*12</f>
        <v>4645.103999999999</v>
      </c>
      <c r="R32" s="12"/>
    </row>
    <row r="33" spans="1:18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667.4</v>
      </c>
      <c r="L34" s="8">
        <f>P34/4</f>
        <v>3804.18</v>
      </c>
      <c r="M34" s="8">
        <f>P34/4</f>
        <v>3804.18</v>
      </c>
      <c r="N34" s="8">
        <f>P34/4</f>
        <v>3804.18</v>
      </c>
      <c r="O34" s="8">
        <f>P34/4</f>
        <v>3804.18</v>
      </c>
      <c r="P34" s="8">
        <f>K34*J34*12</f>
        <v>15216.72</v>
      </c>
      <c r="R34" s="12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1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961</v>
      </c>
      <c r="M36" s="8">
        <f>P36/4</f>
        <v>961</v>
      </c>
      <c r="N36" s="8">
        <f>P36/4</f>
        <v>961</v>
      </c>
      <c r="O36" s="8">
        <f>P36/4</f>
        <v>961</v>
      </c>
      <c r="P36" s="8">
        <v>3844</v>
      </c>
    </row>
    <row r="37" spans="1:16" ht="1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13</v>
      </c>
      <c r="L37" s="8">
        <f>P37/4</f>
        <v>153.66</v>
      </c>
      <c r="M37" s="8">
        <f>L37</f>
        <v>153.66</v>
      </c>
      <c r="N37" s="8">
        <f>M37</f>
        <v>153.66</v>
      </c>
      <c r="O37" s="8">
        <f>N37</f>
        <v>153.66</v>
      </c>
      <c r="P37" s="8">
        <f>J37*K37*12</f>
        <v>614.64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SUM(L22:L37)</f>
        <v>15980.856</v>
      </c>
      <c r="M38" s="14">
        <f>SUM(M22:M37)</f>
        <v>15980.856</v>
      </c>
      <c r="N38" s="14">
        <f>SUM(N22:N37)</f>
        <v>15980.856</v>
      </c>
      <c r="O38" s="14">
        <f>SUM(O22:O37)</f>
        <v>15980.856</v>
      </c>
      <c r="P38" s="14">
        <f>SUM(P22:P37)</f>
        <v>63923.424</v>
      </c>
      <c r="Q38" s="15"/>
    </row>
    <row r="39" spans="1:16" ht="15" customHeight="1">
      <c r="A39" s="73" t="s">
        <v>127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I14</f>
        <v>8716.777919999999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72640.20191999999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43">
    <mergeCell ref="A1:B1"/>
    <mergeCell ref="A3:B3"/>
    <mergeCell ref="L4:P4"/>
    <mergeCell ref="K3:P3"/>
    <mergeCell ref="A15:H15"/>
    <mergeCell ref="A6:P6"/>
    <mergeCell ref="A7:P7"/>
    <mergeCell ref="A9:H9"/>
    <mergeCell ref="A10:H10"/>
    <mergeCell ref="A11:H11"/>
    <mergeCell ref="A12:H12"/>
    <mergeCell ref="A13:H13"/>
    <mergeCell ref="A14:H14"/>
    <mergeCell ref="A16:H16"/>
    <mergeCell ref="A18:I18"/>
    <mergeCell ref="A19:H20"/>
    <mergeCell ref="I19:I20"/>
    <mergeCell ref="A17:H17"/>
    <mergeCell ref="J19:J20"/>
    <mergeCell ref="K19:K20"/>
    <mergeCell ref="L19:O19"/>
    <mergeCell ref="P19:P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1:H41"/>
    <mergeCell ref="A36:H36"/>
    <mergeCell ref="A37:H37"/>
    <mergeCell ref="A38:H38"/>
    <mergeCell ref="A39:H39"/>
    <mergeCell ref="A33:H33"/>
    <mergeCell ref="A34:H34"/>
    <mergeCell ref="A35:H35"/>
    <mergeCell ref="A40:H40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36" sqref="P36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72867.456</v>
      </c>
    </row>
    <row r="12" spans="1:9" ht="18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K23*I17*12</f>
        <v>23194.728</v>
      </c>
    </row>
    <row r="13" spans="1:9" ht="14.2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8">
        <f>SUM(I11:I12)*12%</f>
        <v>11527.462080000001</v>
      </c>
    </row>
    <row r="14" spans="1:9" ht="11.25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16">
        <v>11527</v>
      </c>
    </row>
    <row r="15" spans="1:9" ht="12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SUM(I11:I12)-I13</f>
        <v>84534.72192000001</v>
      </c>
    </row>
    <row r="16" spans="1:9" ht="12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29">
        <v>6.88</v>
      </c>
    </row>
    <row r="17" spans="1:9" ht="13.5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29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500</v>
      </c>
      <c r="M22" s="8">
        <f aca="true" t="shared" si="1" ref="M22:M28">P22/4</f>
        <v>500</v>
      </c>
      <c r="N22" s="8">
        <f aca="true" t="shared" si="2" ref="N22:N28">P22/4</f>
        <v>500</v>
      </c>
      <c r="O22" s="8">
        <f aca="true" t="shared" si="3" ref="O22:O28">P22/4</f>
        <v>500</v>
      </c>
      <c r="P22" s="8">
        <v>2000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882.6</v>
      </c>
      <c r="L23" s="8">
        <f t="shared" si="0"/>
        <v>1588.6799999999998</v>
      </c>
      <c r="M23" s="8">
        <f t="shared" si="1"/>
        <v>1588.6799999999998</v>
      </c>
      <c r="N23" s="8">
        <f t="shared" si="2"/>
        <v>1588.6799999999998</v>
      </c>
      <c r="O23" s="8">
        <f t="shared" si="3"/>
        <v>1588.6799999999998</v>
      </c>
      <c r="P23" s="8">
        <f>J23*K23*12</f>
        <v>6354.719999999999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882.6</v>
      </c>
      <c r="L24" s="8">
        <f t="shared" si="0"/>
        <v>2992.014</v>
      </c>
      <c r="M24" s="8">
        <f t="shared" si="1"/>
        <v>2992.014</v>
      </c>
      <c r="N24" s="8">
        <f t="shared" si="2"/>
        <v>2992.014</v>
      </c>
      <c r="O24" s="8">
        <f t="shared" si="3"/>
        <v>2992.014</v>
      </c>
      <c r="P24" s="8">
        <f>K24*J24*12</f>
        <v>11968.056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882.6</v>
      </c>
      <c r="L25" s="8">
        <f t="shared" si="0"/>
        <v>1244.466</v>
      </c>
      <c r="M25" s="8">
        <f t="shared" si="1"/>
        <v>1244.466</v>
      </c>
      <c r="N25" s="8">
        <f t="shared" si="2"/>
        <v>1244.466</v>
      </c>
      <c r="O25" s="8">
        <f t="shared" si="3"/>
        <v>1244.466</v>
      </c>
      <c r="P25" s="8">
        <f>K25*J25*12</f>
        <v>4977.864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875</v>
      </c>
      <c r="M26" s="8">
        <f t="shared" si="1"/>
        <v>875</v>
      </c>
      <c r="N26" s="8">
        <f t="shared" si="2"/>
        <v>875</v>
      </c>
      <c r="O26" s="8">
        <f t="shared" si="3"/>
        <v>875</v>
      </c>
      <c r="P26" s="8">
        <v>3500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882.6</v>
      </c>
      <c r="L27" s="8">
        <f t="shared" si="0"/>
        <v>3177.3599999999997</v>
      </c>
      <c r="M27" s="8">
        <f t="shared" si="1"/>
        <v>3177.3599999999997</v>
      </c>
      <c r="N27" s="8">
        <f t="shared" si="2"/>
        <v>3177.3599999999997</v>
      </c>
      <c r="O27" s="8">
        <f t="shared" si="3"/>
        <v>3177.3599999999997</v>
      </c>
      <c r="P27" s="8">
        <f>J27*K27*12</f>
        <v>12709.439999999999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882.6</v>
      </c>
      <c r="L28" s="8">
        <f t="shared" si="0"/>
        <v>2118.2400000000002</v>
      </c>
      <c r="M28" s="8">
        <f t="shared" si="1"/>
        <v>2118.2400000000002</v>
      </c>
      <c r="N28" s="8">
        <f t="shared" si="2"/>
        <v>2118.2400000000002</v>
      </c>
      <c r="O28" s="8">
        <f t="shared" si="3"/>
        <v>2118.2400000000002</v>
      </c>
      <c r="P28" s="8">
        <f>K28*J28*12</f>
        <v>8472.960000000001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632.25</v>
      </c>
      <c r="M30" s="8">
        <f>P30/4</f>
        <v>632.25</v>
      </c>
      <c r="N30" s="8">
        <f>P30/4</f>
        <v>632.25</v>
      </c>
      <c r="O30" s="8">
        <f>P30/4</f>
        <v>632.25</v>
      </c>
      <c r="P30" s="8">
        <v>2529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0.59</v>
      </c>
      <c r="K32" s="6">
        <v>882.6</v>
      </c>
      <c r="L32" s="8">
        <f>P32/4</f>
        <v>1562.2020000000002</v>
      </c>
      <c r="M32" s="8">
        <f>P32/4</f>
        <v>1562.2020000000002</v>
      </c>
      <c r="N32" s="8">
        <f>P32/4</f>
        <v>1562.2020000000002</v>
      </c>
      <c r="O32" s="8">
        <f>P32/4</f>
        <v>1562.2020000000002</v>
      </c>
      <c r="P32" s="8">
        <f>K32*J32*12</f>
        <v>6248.808000000001</v>
      </c>
      <c r="R32" s="12"/>
    </row>
    <row r="33" spans="1:18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882.6</v>
      </c>
      <c r="L34" s="8">
        <f>P34/4</f>
        <v>5030.82</v>
      </c>
      <c r="M34" s="8">
        <f>P34/4</f>
        <v>5030.82</v>
      </c>
      <c r="N34" s="8">
        <f>P34/4</f>
        <v>5030.82</v>
      </c>
      <c r="O34" s="8">
        <f>P34/4</f>
        <v>5030.82</v>
      </c>
      <c r="P34" s="8">
        <f>K34*J34*12</f>
        <v>20123.28</v>
      </c>
      <c r="R34" s="12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1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1271</v>
      </c>
      <c r="M36" s="8">
        <f>P36/4</f>
        <v>1271</v>
      </c>
      <c r="N36" s="8">
        <f>P36/4</f>
        <v>1271</v>
      </c>
      <c r="O36" s="8">
        <f>P36/4</f>
        <v>1271</v>
      </c>
      <c r="P36" s="8">
        <v>5084</v>
      </c>
    </row>
    <row r="37" spans="1:16" ht="1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12</v>
      </c>
      <c r="L37" s="8">
        <f>P37/4</f>
        <v>141.84</v>
      </c>
      <c r="M37" s="8">
        <f>L37</f>
        <v>141.84</v>
      </c>
      <c r="N37" s="8">
        <f>M37</f>
        <v>141.84</v>
      </c>
      <c r="O37" s="8">
        <f>N37</f>
        <v>141.84</v>
      </c>
      <c r="P37" s="8">
        <f>J37*K37*12</f>
        <v>567.36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SUM(L22:L37)</f>
        <v>21133.872</v>
      </c>
      <c r="M38" s="14">
        <f>SUM(M22:M37)</f>
        <v>21133.872</v>
      </c>
      <c r="N38" s="14">
        <f>SUM(N22:N37)</f>
        <v>21133.872</v>
      </c>
      <c r="O38" s="14">
        <f>SUM(O22:O37)</f>
        <v>21133.872</v>
      </c>
      <c r="P38" s="14">
        <f>SUM(P22:P37)</f>
        <v>84535.488</v>
      </c>
      <c r="Q38" s="15"/>
    </row>
    <row r="39" spans="1:16" ht="15" customHeight="1">
      <c r="A39" s="73" t="s">
        <v>127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I14</f>
        <v>11527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96062.488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43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I18"/>
    <mergeCell ref="A19:H20"/>
    <mergeCell ref="I19:I20"/>
    <mergeCell ref="J19:J20"/>
    <mergeCell ref="K19:K20"/>
    <mergeCell ref="L19:O19"/>
    <mergeCell ref="P19:P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1:H41"/>
    <mergeCell ref="A36:H36"/>
    <mergeCell ref="A37:H37"/>
    <mergeCell ref="A38:H38"/>
    <mergeCell ref="A39:H39"/>
    <mergeCell ref="A33:H33"/>
    <mergeCell ref="A34:H34"/>
    <mergeCell ref="A35:H35"/>
    <mergeCell ref="A40:H40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36" sqref="P36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109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K23*I16*12</f>
        <v>75798.33600000001</v>
      </c>
    </row>
    <row r="12" spans="1:9" ht="15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K23*I17*12</f>
        <v>24127.667999999998</v>
      </c>
    </row>
    <row r="13" spans="1:9" ht="13.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18">
        <f>SUM(I11+I12)*12%</f>
        <v>11991.120480000001</v>
      </c>
    </row>
    <row r="14" spans="1:9" ht="11.25" customHeight="1">
      <c r="A14" s="45" t="s">
        <v>39</v>
      </c>
      <c r="B14" s="45"/>
      <c r="C14" s="45"/>
      <c r="D14" s="45"/>
      <c r="E14" s="45"/>
      <c r="F14" s="45"/>
      <c r="G14" s="45"/>
      <c r="H14" s="45"/>
      <c r="I14" s="8">
        <f>I13</f>
        <v>11991.120480000001</v>
      </c>
    </row>
    <row r="15" spans="1:9" ht="12" customHeight="1">
      <c r="A15" s="46" t="s">
        <v>4</v>
      </c>
      <c r="B15" s="46"/>
      <c r="C15" s="46"/>
      <c r="D15" s="46"/>
      <c r="E15" s="46"/>
      <c r="F15" s="46"/>
      <c r="G15" s="46"/>
      <c r="H15" s="46"/>
      <c r="I15" s="14">
        <f>SUM(I11:I12)-I14</f>
        <v>87934.88352000002</v>
      </c>
    </row>
    <row r="16" spans="1:9" ht="22.5" customHeight="1">
      <c r="A16" s="57" t="s">
        <v>5</v>
      </c>
      <c r="B16" s="57"/>
      <c r="C16" s="57"/>
      <c r="D16" s="57"/>
      <c r="E16" s="57"/>
      <c r="F16" s="57"/>
      <c r="G16" s="57"/>
      <c r="H16" s="57"/>
      <c r="I16" s="30">
        <v>6.88</v>
      </c>
    </row>
    <row r="17" spans="1:9" ht="20.25" customHeight="1">
      <c r="A17" s="57" t="s">
        <v>117</v>
      </c>
      <c r="B17" s="57"/>
      <c r="C17" s="57"/>
      <c r="D17" s="57"/>
      <c r="E17" s="57"/>
      <c r="F17" s="57"/>
      <c r="G17" s="57"/>
      <c r="H17" s="57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8">
        <f aca="true" t="shared" si="0" ref="L22:L28">P22/4</f>
        <v>500</v>
      </c>
      <c r="M22" s="8">
        <f aca="true" t="shared" si="1" ref="M22:M28">P22/4</f>
        <v>500</v>
      </c>
      <c r="N22" s="8">
        <f aca="true" t="shared" si="2" ref="N22:N28">P22/4</f>
        <v>500</v>
      </c>
      <c r="O22" s="8">
        <f aca="true" t="shared" si="3" ref="O22:O28">P22/4</f>
        <v>500</v>
      </c>
      <c r="P22" s="8">
        <v>2000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918.1</v>
      </c>
      <c r="L23" s="8">
        <f t="shared" si="0"/>
        <v>1652.58</v>
      </c>
      <c r="M23" s="8">
        <f t="shared" si="1"/>
        <v>1652.58</v>
      </c>
      <c r="N23" s="8">
        <f t="shared" si="2"/>
        <v>1652.58</v>
      </c>
      <c r="O23" s="8">
        <f t="shared" si="3"/>
        <v>1652.58</v>
      </c>
      <c r="P23" s="8">
        <f>J23*K23*12</f>
        <v>6610.32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918.1</v>
      </c>
      <c r="L24" s="8">
        <f t="shared" si="0"/>
        <v>3112.359</v>
      </c>
      <c r="M24" s="8">
        <f t="shared" si="1"/>
        <v>3112.359</v>
      </c>
      <c r="N24" s="8">
        <f t="shared" si="2"/>
        <v>3112.359</v>
      </c>
      <c r="O24" s="8">
        <f t="shared" si="3"/>
        <v>3112.359</v>
      </c>
      <c r="P24" s="8">
        <f>K24*J24*12</f>
        <v>12449.436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918.1</v>
      </c>
      <c r="L25" s="8">
        <f t="shared" si="0"/>
        <v>1294.521</v>
      </c>
      <c r="M25" s="8">
        <f t="shared" si="1"/>
        <v>1294.521</v>
      </c>
      <c r="N25" s="8">
        <f t="shared" si="2"/>
        <v>1294.521</v>
      </c>
      <c r="O25" s="8">
        <f t="shared" si="3"/>
        <v>1294.521</v>
      </c>
      <c r="P25" s="8">
        <f>K25*J25*12</f>
        <v>5178.084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750</v>
      </c>
      <c r="M26" s="8">
        <f t="shared" si="1"/>
        <v>750</v>
      </c>
      <c r="N26" s="8">
        <f t="shared" si="2"/>
        <v>750</v>
      </c>
      <c r="O26" s="8">
        <f t="shared" si="3"/>
        <v>750</v>
      </c>
      <c r="P26" s="8">
        <v>3000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918.1</v>
      </c>
      <c r="L27" s="8">
        <f t="shared" si="0"/>
        <v>3305.16</v>
      </c>
      <c r="M27" s="8">
        <f t="shared" si="1"/>
        <v>3305.16</v>
      </c>
      <c r="N27" s="8">
        <f t="shared" si="2"/>
        <v>3305.16</v>
      </c>
      <c r="O27" s="8">
        <f t="shared" si="3"/>
        <v>3305.16</v>
      </c>
      <c r="P27" s="8">
        <f>J27*K27*12</f>
        <v>13220.64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918.1</v>
      </c>
      <c r="L28" s="8">
        <f t="shared" si="0"/>
        <v>2203.44</v>
      </c>
      <c r="M28" s="8">
        <f t="shared" si="1"/>
        <v>2203.44</v>
      </c>
      <c r="N28" s="8">
        <f t="shared" si="2"/>
        <v>2203.44</v>
      </c>
      <c r="O28" s="8">
        <f t="shared" si="3"/>
        <v>2203.44</v>
      </c>
      <c r="P28" s="8">
        <f>K28*J28*12</f>
        <v>8813.76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8"/>
      <c r="M29" s="8"/>
      <c r="N29" s="8"/>
      <c r="O29" s="8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8">
        <f>P30/4</f>
        <v>887</v>
      </c>
      <c r="M30" s="8">
        <f>P30/4</f>
        <v>887</v>
      </c>
      <c r="N30" s="8">
        <f>P30/4</f>
        <v>887</v>
      </c>
      <c r="O30" s="8">
        <f>P30/4</f>
        <v>887</v>
      </c>
      <c r="P30" s="8">
        <v>3548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8"/>
      <c r="M31" s="8"/>
      <c r="N31" s="8"/>
      <c r="O31" s="8"/>
      <c r="P31" s="8"/>
      <c r="R31" s="12"/>
    </row>
    <row r="32" spans="1:18" ht="22.5">
      <c r="A32" s="48" t="s">
        <v>111</v>
      </c>
      <c r="B32" s="49"/>
      <c r="C32" s="49"/>
      <c r="D32" s="49"/>
      <c r="E32" s="49"/>
      <c r="F32" s="49"/>
      <c r="G32" s="49"/>
      <c r="H32" s="50"/>
      <c r="I32" s="4" t="s">
        <v>23</v>
      </c>
      <c r="J32" s="6">
        <v>0.57</v>
      </c>
      <c r="K32" s="6"/>
      <c r="L32" s="8">
        <f>P32/4</f>
        <v>1569.951</v>
      </c>
      <c r="M32" s="8">
        <f>P32/4</f>
        <v>1569.951</v>
      </c>
      <c r="N32" s="8">
        <f>P32/4</f>
        <v>1569.951</v>
      </c>
      <c r="O32" s="8">
        <f>P32/4</f>
        <v>1569.951</v>
      </c>
      <c r="P32" s="8">
        <f>K23*J32*12</f>
        <v>6279.804</v>
      </c>
      <c r="R32" s="12"/>
    </row>
    <row r="33" spans="1:18" ht="15">
      <c r="A33" s="51" t="s">
        <v>141</v>
      </c>
      <c r="B33" s="52"/>
      <c r="C33" s="52"/>
      <c r="D33" s="52"/>
      <c r="E33" s="52"/>
      <c r="F33" s="52"/>
      <c r="G33" s="52"/>
      <c r="H33" s="53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54" t="s">
        <v>142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1.9</v>
      </c>
      <c r="K34" s="6">
        <v>918.1</v>
      </c>
      <c r="L34" s="8">
        <f>P34/4</f>
        <v>5233.17</v>
      </c>
      <c r="M34" s="8">
        <f>P34/4</f>
        <v>5233.17</v>
      </c>
      <c r="N34" s="8">
        <f>P34/4</f>
        <v>5233.17</v>
      </c>
      <c r="O34" s="8">
        <f>P34/4</f>
        <v>5233.17</v>
      </c>
      <c r="P34" s="8">
        <f>K34*J34*12</f>
        <v>20932.68</v>
      </c>
      <c r="R34" s="12"/>
    </row>
    <row r="35" spans="1:16" ht="15">
      <c r="A35" s="51" t="s">
        <v>143</v>
      </c>
      <c r="B35" s="52"/>
      <c r="C35" s="52"/>
      <c r="D35" s="52"/>
      <c r="E35" s="52"/>
      <c r="F35" s="52"/>
      <c r="G35" s="52"/>
      <c r="H35" s="53"/>
      <c r="I35" s="5"/>
      <c r="J35" s="6"/>
      <c r="K35" s="2"/>
      <c r="L35" s="26"/>
      <c r="M35" s="26"/>
      <c r="N35" s="26"/>
      <c r="O35" s="26"/>
      <c r="P35" s="8"/>
    </row>
    <row r="36" spans="1:16" ht="21" customHeight="1">
      <c r="A36" s="73" t="s">
        <v>144</v>
      </c>
      <c r="B36" s="74"/>
      <c r="C36" s="74"/>
      <c r="D36" s="74"/>
      <c r="E36" s="74"/>
      <c r="F36" s="74"/>
      <c r="G36" s="74"/>
      <c r="H36" s="75"/>
      <c r="I36" s="2"/>
      <c r="J36" s="6"/>
      <c r="K36" s="2"/>
      <c r="L36" s="8">
        <f>P36/4</f>
        <v>1322</v>
      </c>
      <c r="M36" s="8">
        <f>P36/4</f>
        <v>1322</v>
      </c>
      <c r="N36" s="8">
        <f>P36/4</f>
        <v>1322</v>
      </c>
      <c r="O36" s="8">
        <f>P36/4</f>
        <v>1322</v>
      </c>
      <c r="P36" s="8">
        <v>5288</v>
      </c>
    </row>
    <row r="37" spans="1:16" ht="15" customHeight="1">
      <c r="A37" s="73" t="s">
        <v>145</v>
      </c>
      <c r="B37" s="74"/>
      <c r="C37" s="74"/>
      <c r="D37" s="74"/>
      <c r="E37" s="74"/>
      <c r="F37" s="74"/>
      <c r="G37" s="74"/>
      <c r="H37" s="75"/>
      <c r="I37" s="6" t="s">
        <v>27</v>
      </c>
      <c r="J37" s="6">
        <v>3.94</v>
      </c>
      <c r="K37" s="6">
        <v>13</v>
      </c>
      <c r="L37" s="8">
        <f>P37/4</f>
        <v>153.66</v>
      </c>
      <c r="M37" s="8">
        <f>L37</f>
        <v>153.66</v>
      </c>
      <c r="N37" s="8">
        <f>M37</f>
        <v>153.66</v>
      </c>
      <c r="O37" s="8">
        <f>N37</f>
        <v>153.66</v>
      </c>
      <c r="P37" s="8">
        <f>J37*K37*12</f>
        <v>614.64</v>
      </c>
    </row>
    <row r="38" spans="1:17" ht="15">
      <c r="A38" s="51" t="s">
        <v>28</v>
      </c>
      <c r="B38" s="52"/>
      <c r="C38" s="52"/>
      <c r="D38" s="52"/>
      <c r="E38" s="52"/>
      <c r="F38" s="52"/>
      <c r="G38" s="52"/>
      <c r="H38" s="53"/>
      <c r="I38" s="2"/>
      <c r="J38" s="6"/>
      <c r="K38" s="2"/>
      <c r="L38" s="14">
        <f>SUM(L22:L37)</f>
        <v>21983.840999999997</v>
      </c>
      <c r="M38" s="14">
        <f>SUM(M22:M37)</f>
        <v>21983.840999999997</v>
      </c>
      <c r="N38" s="14">
        <f>SUM(N22:N37)</f>
        <v>21983.840999999997</v>
      </c>
      <c r="O38" s="14">
        <f>SUM(O22:O37)</f>
        <v>21983.840999999997</v>
      </c>
      <c r="P38" s="14">
        <f>SUM(P22:P37)</f>
        <v>87935.36399999999</v>
      </c>
      <c r="Q38" s="15"/>
    </row>
    <row r="39" spans="1:16" ht="15" customHeight="1">
      <c r="A39" s="73" t="s">
        <v>127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13"/>
      <c r="M39" s="13"/>
      <c r="N39" s="13"/>
      <c r="O39" s="13"/>
      <c r="P39" s="8">
        <f>I14</f>
        <v>11991.120480000001</v>
      </c>
    </row>
    <row r="40" spans="1:16" ht="15" customHeight="1">
      <c r="A40" s="79" t="s">
        <v>29</v>
      </c>
      <c r="B40" s="80"/>
      <c r="C40" s="80"/>
      <c r="D40" s="80"/>
      <c r="E40" s="80"/>
      <c r="F40" s="80"/>
      <c r="G40" s="80"/>
      <c r="H40" s="81"/>
      <c r="I40" s="2"/>
      <c r="J40" s="6"/>
      <c r="K40" s="2"/>
      <c r="L40" s="13"/>
      <c r="M40" s="13"/>
      <c r="N40" s="13"/>
      <c r="O40" s="13"/>
      <c r="P40" s="14">
        <f>P38+P39</f>
        <v>99926.48447999998</v>
      </c>
    </row>
    <row r="41" spans="1:19" ht="15">
      <c r="A41" s="54" t="s">
        <v>30</v>
      </c>
      <c r="B41" s="55"/>
      <c r="C41" s="55"/>
      <c r="D41" s="55"/>
      <c r="E41" s="55"/>
      <c r="F41" s="55"/>
      <c r="G41" s="55"/>
      <c r="H41" s="56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  <row r="44" ht="15">
      <c r="P44" s="15"/>
    </row>
  </sheetData>
  <mergeCells count="43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I18"/>
    <mergeCell ref="A19:H20"/>
    <mergeCell ref="I19:I20"/>
    <mergeCell ref="J19:J20"/>
    <mergeCell ref="K19:K20"/>
    <mergeCell ref="L19:O19"/>
    <mergeCell ref="P19:P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1:H41"/>
    <mergeCell ref="A36:H36"/>
    <mergeCell ref="A37:H37"/>
    <mergeCell ref="A38:H38"/>
    <mergeCell ref="A39:H39"/>
    <mergeCell ref="A33:H33"/>
    <mergeCell ref="A34:H34"/>
    <mergeCell ref="A35:H35"/>
    <mergeCell ref="A40:H40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8">
      <selection activeCell="P39" sqref="P3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110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K25*I17*12</f>
        <v>99808.20000000001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8671.86</v>
      </c>
    </row>
    <row r="13" spans="1:9" ht="15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K25*I19*12</f>
        <v>35832.78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17317.540800000002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17317.540800000002</v>
      </c>
    </row>
    <row r="16" spans="1:9" ht="17.2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126995.29920000002</v>
      </c>
    </row>
    <row r="17" spans="1:9" ht="22.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30">
        <v>6.1</v>
      </c>
    </row>
    <row r="18" spans="1:9" ht="19.5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18.75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8">
        <f aca="true" t="shared" si="0" ref="L24:L30">P24/4</f>
        <v>375</v>
      </c>
      <c r="M24" s="8">
        <f aca="true" t="shared" si="1" ref="M24:M30">P24/4</f>
        <v>375</v>
      </c>
      <c r="N24" s="8">
        <f aca="true" t="shared" si="2" ref="N24:N30">P24/4</f>
        <v>375</v>
      </c>
      <c r="O24" s="8">
        <f aca="true" t="shared" si="3" ref="O24:O30">P24/4</f>
        <v>375</v>
      </c>
      <c r="P24" s="8">
        <v>1500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v>1363.5</v>
      </c>
      <c r="L25" s="8">
        <f t="shared" si="0"/>
        <v>2454.3</v>
      </c>
      <c r="M25" s="8">
        <f t="shared" si="1"/>
        <v>2454.3</v>
      </c>
      <c r="N25" s="8">
        <f t="shared" si="2"/>
        <v>2454.3</v>
      </c>
      <c r="O25" s="8">
        <f t="shared" si="3"/>
        <v>2454.3</v>
      </c>
      <c r="P25" s="8">
        <f>J25*K25*12</f>
        <v>9817.2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v>1363.5</v>
      </c>
      <c r="L26" s="8">
        <f t="shared" si="0"/>
        <v>4622.264999999999</v>
      </c>
      <c r="M26" s="8">
        <f t="shared" si="1"/>
        <v>4622.264999999999</v>
      </c>
      <c r="N26" s="8">
        <f t="shared" si="2"/>
        <v>4622.264999999999</v>
      </c>
      <c r="O26" s="8">
        <f t="shared" si="3"/>
        <v>4622.264999999999</v>
      </c>
      <c r="P26" s="8">
        <f>K26*J26*12</f>
        <v>18489.059999999998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v>1363.5</v>
      </c>
      <c r="L27" s="8">
        <f t="shared" si="0"/>
        <v>1922.5349999999999</v>
      </c>
      <c r="M27" s="8">
        <f t="shared" si="1"/>
        <v>1922.5349999999999</v>
      </c>
      <c r="N27" s="8">
        <f t="shared" si="2"/>
        <v>1922.5349999999999</v>
      </c>
      <c r="O27" s="8">
        <f t="shared" si="3"/>
        <v>1922.5349999999999</v>
      </c>
      <c r="P27" s="8">
        <f>K27*J27*12</f>
        <v>7690.139999999999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8">
        <f t="shared" si="0"/>
        <v>750</v>
      </c>
      <c r="M28" s="8">
        <f t="shared" si="1"/>
        <v>750</v>
      </c>
      <c r="N28" s="8">
        <f t="shared" si="2"/>
        <v>750</v>
      </c>
      <c r="O28" s="8">
        <f t="shared" si="3"/>
        <v>750</v>
      </c>
      <c r="P28" s="8">
        <v>3000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1363.5</v>
      </c>
      <c r="L29" s="8">
        <f t="shared" si="0"/>
        <v>4908.6</v>
      </c>
      <c r="M29" s="8">
        <f t="shared" si="1"/>
        <v>4908.6</v>
      </c>
      <c r="N29" s="8">
        <f t="shared" si="2"/>
        <v>4908.6</v>
      </c>
      <c r="O29" s="8">
        <f t="shared" si="3"/>
        <v>4908.6</v>
      </c>
      <c r="P29" s="8">
        <f>J29*K29*12</f>
        <v>19634.4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1363.5</v>
      </c>
      <c r="L30" s="8">
        <f t="shared" si="0"/>
        <v>3272.3999999999996</v>
      </c>
      <c r="M30" s="8">
        <f t="shared" si="1"/>
        <v>3272.3999999999996</v>
      </c>
      <c r="N30" s="8">
        <f t="shared" si="2"/>
        <v>3272.3999999999996</v>
      </c>
      <c r="O30" s="8">
        <f t="shared" si="3"/>
        <v>3272.3999999999996</v>
      </c>
      <c r="P30" s="8">
        <f>K30*J30*12</f>
        <v>13089.599999999999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610</v>
      </c>
      <c r="M32" s="8">
        <f>P32/4</f>
        <v>610</v>
      </c>
      <c r="N32" s="8">
        <f>P32/4</f>
        <v>610</v>
      </c>
      <c r="O32" s="8">
        <f>P32/4</f>
        <v>610</v>
      </c>
      <c r="P32" s="8">
        <v>2440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/>
      <c r="K33" s="6"/>
      <c r="L33" s="8"/>
      <c r="M33" s="8"/>
      <c r="N33" s="8"/>
      <c r="O33" s="8"/>
      <c r="P33" s="8"/>
      <c r="R33" s="12"/>
    </row>
    <row r="34" spans="1:18" ht="15">
      <c r="A34" s="51" t="s">
        <v>118</v>
      </c>
      <c r="B34" s="52"/>
      <c r="C34" s="52"/>
      <c r="D34" s="52"/>
      <c r="E34" s="52"/>
      <c r="F34" s="52"/>
      <c r="G34" s="52"/>
      <c r="H34" s="53"/>
      <c r="I34" s="6"/>
      <c r="J34" s="6"/>
      <c r="K34" s="6"/>
      <c r="L34" s="8"/>
      <c r="M34" s="8"/>
      <c r="N34" s="8"/>
      <c r="O34" s="8"/>
      <c r="P34" s="8"/>
      <c r="R34" s="12"/>
    </row>
    <row r="35" spans="1:18" ht="22.5">
      <c r="A35" s="54" t="s">
        <v>119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0.48</v>
      </c>
      <c r="K35" s="6">
        <v>1363.5</v>
      </c>
      <c r="L35" s="8">
        <f>P35/4</f>
        <v>1963.44</v>
      </c>
      <c r="M35" s="8">
        <f>P35/4</f>
        <v>1963.44</v>
      </c>
      <c r="N35" s="8">
        <f>P35/4</f>
        <v>1963.44</v>
      </c>
      <c r="O35" s="8">
        <f>P35/4</f>
        <v>1963.44</v>
      </c>
      <c r="P35" s="8">
        <f>K35*J35*12</f>
        <v>7853.76</v>
      </c>
      <c r="R35" s="12"/>
    </row>
    <row r="36" spans="1:18" ht="15">
      <c r="A36" s="51" t="s">
        <v>120</v>
      </c>
      <c r="B36" s="52"/>
      <c r="C36" s="52"/>
      <c r="D36" s="52"/>
      <c r="E36" s="52"/>
      <c r="F36" s="52"/>
      <c r="G36" s="52"/>
      <c r="H36" s="53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54" t="s">
        <v>121</v>
      </c>
      <c r="B37" s="55"/>
      <c r="C37" s="55"/>
      <c r="D37" s="55"/>
      <c r="E37" s="55"/>
      <c r="F37" s="55"/>
      <c r="G37" s="55"/>
      <c r="H37" s="56"/>
      <c r="I37" s="4" t="s">
        <v>23</v>
      </c>
      <c r="J37" s="6">
        <v>1.9</v>
      </c>
      <c r="K37" s="6">
        <v>1363.5</v>
      </c>
      <c r="L37" s="8">
        <f>P37/4</f>
        <v>7771.950000000001</v>
      </c>
      <c r="M37" s="8">
        <f>P37/4</f>
        <v>7771.950000000001</v>
      </c>
      <c r="N37" s="8">
        <f>P37/4</f>
        <v>7771.950000000001</v>
      </c>
      <c r="O37" s="8">
        <f>P37/4</f>
        <v>7771.950000000001</v>
      </c>
      <c r="P37" s="8">
        <f>K37*J37*12</f>
        <v>31087.800000000003</v>
      </c>
      <c r="R37" s="12"/>
    </row>
    <row r="38" spans="1:16" ht="15">
      <c r="A38" s="51" t="s">
        <v>122</v>
      </c>
      <c r="B38" s="52"/>
      <c r="C38" s="52"/>
      <c r="D38" s="52"/>
      <c r="E38" s="52"/>
      <c r="F38" s="52"/>
      <c r="G38" s="52"/>
      <c r="H38" s="53"/>
      <c r="I38" s="5"/>
      <c r="J38" s="6"/>
      <c r="K38" s="2"/>
      <c r="L38" s="26"/>
      <c r="M38" s="26"/>
      <c r="N38" s="26"/>
      <c r="O38" s="26"/>
      <c r="P38" s="8"/>
    </row>
    <row r="39" spans="1:16" ht="21" customHeight="1">
      <c r="A39" s="73" t="s">
        <v>123</v>
      </c>
      <c r="B39" s="74"/>
      <c r="C39" s="74"/>
      <c r="D39" s="74"/>
      <c r="E39" s="74"/>
      <c r="F39" s="74"/>
      <c r="G39" s="74"/>
      <c r="H39" s="75"/>
      <c r="I39" s="2"/>
      <c r="J39" s="6"/>
      <c r="K39" s="2"/>
      <c r="L39" s="8">
        <f>P39/4</f>
        <v>1963.5</v>
      </c>
      <c r="M39" s="8">
        <f>P39/4</f>
        <v>1963.5</v>
      </c>
      <c r="N39" s="8">
        <f>P39/4</f>
        <v>1963.5</v>
      </c>
      <c r="O39" s="8">
        <f>P39/4</f>
        <v>1963.5</v>
      </c>
      <c r="P39" s="8">
        <v>7854</v>
      </c>
    </row>
    <row r="40" spans="1:16" ht="15" customHeight="1">
      <c r="A40" s="73" t="s">
        <v>124</v>
      </c>
      <c r="B40" s="74"/>
      <c r="C40" s="74"/>
      <c r="D40" s="74"/>
      <c r="E40" s="74"/>
      <c r="F40" s="74"/>
      <c r="G40" s="74"/>
      <c r="H40" s="75"/>
      <c r="I40" s="6" t="s">
        <v>27</v>
      </c>
      <c r="J40" s="6">
        <v>3.94</v>
      </c>
      <c r="K40" s="6">
        <v>96</v>
      </c>
      <c r="L40" s="8">
        <f>P40/4</f>
        <v>1134.72</v>
      </c>
      <c r="M40" s="8">
        <f>L40</f>
        <v>1134.72</v>
      </c>
      <c r="N40" s="8">
        <f>M40</f>
        <v>1134.72</v>
      </c>
      <c r="O40" s="8">
        <f>N40</f>
        <v>1134.72</v>
      </c>
      <c r="P40" s="8">
        <f>J40*K40*12</f>
        <v>4538.88</v>
      </c>
    </row>
    <row r="41" spans="1:17" ht="15">
      <c r="A41" s="51" t="s">
        <v>28</v>
      </c>
      <c r="B41" s="52"/>
      <c r="C41" s="52"/>
      <c r="D41" s="52"/>
      <c r="E41" s="52"/>
      <c r="F41" s="52"/>
      <c r="G41" s="52"/>
      <c r="H41" s="53"/>
      <c r="I41" s="2"/>
      <c r="J41" s="6"/>
      <c r="K41" s="2"/>
      <c r="L41" s="14">
        <f>SUM(L24:L40)</f>
        <v>31748.71</v>
      </c>
      <c r="M41" s="14">
        <f>SUM(M24:M40)</f>
        <v>31748.71</v>
      </c>
      <c r="N41" s="14">
        <f>SUM(N24:N40)</f>
        <v>31748.71</v>
      </c>
      <c r="O41" s="14">
        <f>SUM(O24:O40)</f>
        <v>31748.71</v>
      </c>
      <c r="P41" s="14">
        <f>SUM(P24:P40)</f>
        <v>126994.84</v>
      </c>
      <c r="Q41" s="15"/>
    </row>
    <row r="42" spans="1:16" ht="15" customHeight="1">
      <c r="A42" s="73" t="s">
        <v>127</v>
      </c>
      <c r="B42" s="74"/>
      <c r="C42" s="74"/>
      <c r="D42" s="74"/>
      <c r="E42" s="74"/>
      <c r="F42" s="74"/>
      <c r="G42" s="74"/>
      <c r="H42" s="75"/>
      <c r="I42" s="2"/>
      <c r="J42" s="6"/>
      <c r="K42" s="2"/>
      <c r="L42" s="13"/>
      <c r="M42" s="13"/>
      <c r="N42" s="13"/>
      <c r="O42" s="13"/>
      <c r="P42" s="8">
        <f>I15</f>
        <v>17317.540800000002</v>
      </c>
    </row>
    <row r="43" spans="1:16" ht="15" customHeight="1">
      <c r="A43" s="79" t="s">
        <v>29</v>
      </c>
      <c r="B43" s="80"/>
      <c r="C43" s="80"/>
      <c r="D43" s="80"/>
      <c r="E43" s="80"/>
      <c r="F43" s="80"/>
      <c r="G43" s="80"/>
      <c r="H43" s="81"/>
      <c r="I43" s="2"/>
      <c r="J43" s="6"/>
      <c r="K43" s="2"/>
      <c r="L43" s="13"/>
      <c r="M43" s="13"/>
      <c r="N43" s="13"/>
      <c r="O43" s="13"/>
      <c r="P43" s="14">
        <f>P41+P42</f>
        <v>144312.38079999998</v>
      </c>
    </row>
    <row r="44" spans="1:19" ht="15">
      <c r="A44" s="54" t="s">
        <v>30</v>
      </c>
      <c r="B44" s="55"/>
      <c r="C44" s="55"/>
      <c r="D44" s="55"/>
      <c r="E44" s="55"/>
      <c r="F44" s="55"/>
      <c r="G44" s="55"/>
      <c r="H44" s="56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  <row r="47" ht="15">
      <c r="P47" s="15"/>
    </row>
  </sheetData>
  <mergeCells count="46">
    <mergeCell ref="A1:B1"/>
    <mergeCell ref="A3:B3"/>
    <mergeCell ref="L4:P4"/>
    <mergeCell ref="K3:P3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7:H17"/>
    <mergeCell ref="A18:H18"/>
    <mergeCell ref="A20:I20"/>
    <mergeCell ref="A21:H22"/>
    <mergeCell ref="I21:I22"/>
    <mergeCell ref="A19:H19"/>
    <mergeCell ref="J21:J22"/>
    <mergeCell ref="K21:K22"/>
    <mergeCell ref="L21:O21"/>
    <mergeCell ref="P21:P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8:H38"/>
    <mergeCell ref="A34:H34"/>
    <mergeCell ref="A35:H35"/>
    <mergeCell ref="A36:H36"/>
    <mergeCell ref="A37:H37"/>
    <mergeCell ref="A43:H43"/>
    <mergeCell ref="A44:H44"/>
    <mergeCell ref="A39:H39"/>
    <mergeCell ref="A40:H40"/>
    <mergeCell ref="A41:H41"/>
    <mergeCell ref="A42:H42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37">
      <selection activeCell="P41" sqref="P41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1.8984375" style="0" customWidth="1"/>
    <col min="9" max="9" width="8.8984375" style="0" customWidth="1"/>
    <col min="10" max="10" width="6.8984375" style="0" customWidth="1"/>
    <col min="11" max="11" width="6.3984375" style="0" customWidth="1"/>
    <col min="12" max="12" width="5" style="0" customWidth="1"/>
    <col min="13" max="13" width="5.3984375" style="0" customWidth="1"/>
    <col min="14" max="14" width="5.09765625" style="0" customWidth="1"/>
    <col min="15" max="15" width="5.69921875" style="0" customWidth="1"/>
    <col min="16" max="16" width="6.0976562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126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I18*K26*12</f>
        <v>130640.66399999999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K26*I19*12</f>
        <v>6422.964000000001</v>
      </c>
    </row>
    <row r="13" spans="1:9" ht="15.7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I20*K26*12</f>
        <v>26540.172</v>
      </c>
    </row>
    <row r="14" spans="1:9" ht="11.25" customHeight="1">
      <c r="A14" s="87" t="s">
        <v>37</v>
      </c>
      <c r="B14" s="88"/>
      <c r="C14" s="88"/>
      <c r="D14" s="88"/>
      <c r="E14" s="88"/>
      <c r="F14" s="88"/>
      <c r="G14" s="88"/>
      <c r="H14" s="17"/>
      <c r="I14" s="16"/>
    </row>
    <row r="15" spans="1:9" ht="12" customHeight="1">
      <c r="A15" s="58" t="s">
        <v>38</v>
      </c>
      <c r="B15" s="59"/>
      <c r="C15" s="59"/>
      <c r="D15" s="59"/>
      <c r="E15" s="59"/>
      <c r="F15" s="59"/>
      <c r="G15" s="59"/>
      <c r="H15" s="17"/>
      <c r="I15" s="18">
        <f>(I11+I12+I13)*12%</f>
        <v>19632.456</v>
      </c>
    </row>
    <row r="16" spans="1:9" ht="12" customHeight="1">
      <c r="A16" s="61" t="s">
        <v>39</v>
      </c>
      <c r="B16" s="62"/>
      <c r="C16" s="62"/>
      <c r="D16" s="62"/>
      <c r="E16" s="62"/>
      <c r="F16" s="62"/>
      <c r="G16" s="62"/>
      <c r="H16" s="17"/>
      <c r="I16" s="8">
        <f>I15</f>
        <v>19632.456</v>
      </c>
    </row>
    <row r="17" spans="1:12" ht="13.5" customHeight="1">
      <c r="A17" s="79" t="s">
        <v>4</v>
      </c>
      <c r="B17" s="80"/>
      <c r="C17" s="80"/>
      <c r="D17" s="80"/>
      <c r="E17" s="80"/>
      <c r="F17" s="80"/>
      <c r="G17" s="80"/>
      <c r="H17" s="81"/>
      <c r="I17" s="14">
        <f>(I11+I12+I13)-I16</f>
        <v>143971.34399999998</v>
      </c>
      <c r="L17" s="31"/>
    </row>
    <row r="18" spans="1:9" ht="22.5" customHeight="1">
      <c r="A18" s="73" t="s">
        <v>5</v>
      </c>
      <c r="B18" s="74"/>
      <c r="C18" s="74"/>
      <c r="D18" s="74"/>
      <c r="E18" s="74"/>
      <c r="F18" s="74"/>
      <c r="G18" s="74"/>
      <c r="H18" s="75"/>
      <c r="I18" s="30">
        <v>10.78</v>
      </c>
    </row>
    <row r="19" spans="1:9" ht="24" customHeight="1">
      <c r="A19" s="74" t="s">
        <v>116</v>
      </c>
      <c r="B19" s="74"/>
      <c r="C19" s="74"/>
      <c r="D19" s="74"/>
      <c r="E19" s="74"/>
      <c r="F19" s="74"/>
      <c r="G19" s="74"/>
      <c r="H19" s="74"/>
      <c r="I19" s="6">
        <v>0.53</v>
      </c>
    </row>
    <row r="20" spans="1:9" ht="20.25" customHeight="1">
      <c r="A20" s="74" t="s">
        <v>117</v>
      </c>
      <c r="B20" s="74"/>
      <c r="C20" s="74"/>
      <c r="D20" s="74"/>
      <c r="E20" s="74"/>
      <c r="F20" s="74"/>
      <c r="G20" s="74"/>
      <c r="H20" s="75"/>
      <c r="I20" s="6">
        <v>2.19</v>
      </c>
    </row>
    <row r="21" spans="1:9" ht="15">
      <c r="A21" s="64"/>
      <c r="B21" s="64"/>
      <c r="C21" s="64"/>
      <c r="D21" s="64"/>
      <c r="E21" s="64"/>
      <c r="F21" s="64"/>
      <c r="G21" s="64"/>
      <c r="H21" s="64"/>
      <c r="I21" s="64"/>
    </row>
    <row r="22" spans="1:16" ht="15" customHeight="1">
      <c r="A22" s="65" t="s">
        <v>7</v>
      </c>
      <c r="B22" s="65"/>
      <c r="C22" s="65"/>
      <c r="D22" s="65"/>
      <c r="E22" s="65"/>
      <c r="F22" s="65"/>
      <c r="G22" s="65"/>
      <c r="H22" s="65"/>
      <c r="I22" s="66" t="s">
        <v>8</v>
      </c>
      <c r="J22" s="66" t="s">
        <v>9</v>
      </c>
      <c r="K22" s="66" t="s">
        <v>10</v>
      </c>
      <c r="L22" s="82" t="s">
        <v>11</v>
      </c>
      <c r="M22" s="82"/>
      <c r="N22" s="82"/>
      <c r="O22" s="47"/>
      <c r="P22" s="65" t="s">
        <v>16</v>
      </c>
    </row>
    <row r="23" spans="1:16" ht="32.25" customHeight="1">
      <c r="A23" s="65"/>
      <c r="B23" s="65"/>
      <c r="C23" s="65"/>
      <c r="D23" s="65"/>
      <c r="E23" s="65"/>
      <c r="F23" s="65"/>
      <c r="G23" s="65"/>
      <c r="H23" s="65"/>
      <c r="I23" s="67"/>
      <c r="J23" s="67"/>
      <c r="K23" s="67"/>
      <c r="L23" s="6" t="s">
        <v>12</v>
      </c>
      <c r="M23" s="6" t="s">
        <v>13</v>
      </c>
      <c r="N23" s="6" t="s">
        <v>14</v>
      </c>
      <c r="O23" s="6" t="s">
        <v>15</v>
      </c>
      <c r="P23" s="65"/>
    </row>
    <row r="24" spans="1:16" ht="15">
      <c r="A24" s="51" t="s">
        <v>17</v>
      </c>
      <c r="B24" s="52"/>
      <c r="C24" s="52"/>
      <c r="D24" s="52"/>
      <c r="E24" s="52"/>
      <c r="F24" s="52"/>
      <c r="G24" s="52"/>
      <c r="H24" s="53"/>
      <c r="I24" s="5"/>
      <c r="J24" s="2"/>
      <c r="K24" s="2"/>
      <c r="L24" s="6"/>
      <c r="M24" s="6"/>
      <c r="N24" s="6"/>
      <c r="O24" s="6"/>
      <c r="P24" s="2"/>
    </row>
    <row r="25" spans="1:16" ht="15">
      <c r="A25" s="54" t="s">
        <v>18</v>
      </c>
      <c r="B25" s="55"/>
      <c r="C25" s="55"/>
      <c r="D25" s="55"/>
      <c r="E25" s="55"/>
      <c r="F25" s="55"/>
      <c r="G25" s="55"/>
      <c r="H25" s="56"/>
      <c r="I25" s="5"/>
      <c r="J25" s="2"/>
      <c r="K25" s="2"/>
      <c r="L25" s="8">
        <f aca="true" t="shared" si="0" ref="L25:L31">P25/4</f>
        <v>1000</v>
      </c>
      <c r="M25" s="8">
        <f aca="true" t="shared" si="1" ref="M25:M31">P25/4</f>
        <v>1000</v>
      </c>
      <c r="N25" s="8">
        <f aca="true" t="shared" si="2" ref="N25:N31">P25/4</f>
        <v>1000</v>
      </c>
      <c r="O25" s="8">
        <f aca="true" t="shared" si="3" ref="O25:O31">P25/4</f>
        <v>1000</v>
      </c>
      <c r="P25" s="8">
        <v>4000</v>
      </c>
    </row>
    <row r="26" spans="1:18" ht="26.25" customHeight="1">
      <c r="A26" s="54" t="s">
        <v>19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0.6</v>
      </c>
      <c r="K26" s="6">
        <v>1009.9</v>
      </c>
      <c r="L26" s="8">
        <f t="shared" si="0"/>
        <v>1817.8199999999997</v>
      </c>
      <c r="M26" s="8">
        <f t="shared" si="1"/>
        <v>1817.8199999999997</v>
      </c>
      <c r="N26" s="8">
        <f t="shared" si="2"/>
        <v>1817.8199999999997</v>
      </c>
      <c r="O26" s="8">
        <f t="shared" si="3"/>
        <v>1817.8199999999997</v>
      </c>
      <c r="P26" s="8">
        <f>J26*K26*12</f>
        <v>7271.279999999999</v>
      </c>
      <c r="R26" s="12"/>
    </row>
    <row r="27" spans="1:16" ht="27.75" customHeight="1">
      <c r="A27" s="54" t="s">
        <v>20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1.13</v>
      </c>
      <c r="K27" s="6">
        <v>1009.9</v>
      </c>
      <c r="L27" s="8">
        <f t="shared" si="0"/>
        <v>3423.5609999999997</v>
      </c>
      <c r="M27" s="8">
        <f t="shared" si="1"/>
        <v>3423.5609999999997</v>
      </c>
      <c r="N27" s="8">
        <f t="shared" si="2"/>
        <v>3423.5609999999997</v>
      </c>
      <c r="O27" s="8">
        <f t="shared" si="3"/>
        <v>3423.5609999999997</v>
      </c>
      <c r="P27" s="8">
        <f>K27*J27*12</f>
        <v>13694.243999999999</v>
      </c>
    </row>
    <row r="28" spans="1:16" ht="28.5" customHeight="1">
      <c r="A28" s="54" t="s">
        <v>21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0.47</v>
      </c>
      <c r="K28" s="6">
        <v>1009.9</v>
      </c>
      <c r="L28" s="8">
        <f t="shared" si="0"/>
        <v>1423.9589999999998</v>
      </c>
      <c r="M28" s="8">
        <f t="shared" si="1"/>
        <v>1423.9589999999998</v>
      </c>
      <c r="N28" s="8">
        <f t="shared" si="2"/>
        <v>1423.9589999999998</v>
      </c>
      <c r="O28" s="8">
        <f t="shared" si="3"/>
        <v>1423.9589999999998</v>
      </c>
      <c r="P28" s="8">
        <f>K28*J28*12</f>
        <v>5695.835999999999</v>
      </c>
    </row>
    <row r="29" spans="1:16" ht="21.75" customHeight="1">
      <c r="A29" s="73" t="s">
        <v>34</v>
      </c>
      <c r="B29" s="74"/>
      <c r="C29" s="74"/>
      <c r="D29" s="74"/>
      <c r="E29" s="74"/>
      <c r="F29" s="74"/>
      <c r="G29" s="74"/>
      <c r="H29" s="75"/>
      <c r="I29" s="4" t="s">
        <v>23</v>
      </c>
      <c r="J29" s="6"/>
      <c r="K29" s="6"/>
      <c r="L29" s="8">
        <f t="shared" si="0"/>
        <v>2500</v>
      </c>
      <c r="M29" s="8">
        <f t="shared" si="1"/>
        <v>2500</v>
      </c>
      <c r="N29" s="8">
        <f t="shared" si="2"/>
        <v>2500</v>
      </c>
      <c r="O29" s="8">
        <f t="shared" si="3"/>
        <v>2500</v>
      </c>
      <c r="P29" s="8">
        <v>10000</v>
      </c>
    </row>
    <row r="30" spans="1:16" ht="27.75" customHeight="1">
      <c r="A30" s="54" t="s">
        <v>35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1.2</v>
      </c>
      <c r="K30" s="6">
        <v>1009.9</v>
      </c>
      <c r="L30" s="8">
        <f t="shared" si="0"/>
        <v>3635.6399999999994</v>
      </c>
      <c r="M30" s="8">
        <f t="shared" si="1"/>
        <v>3635.6399999999994</v>
      </c>
      <c r="N30" s="8">
        <f t="shared" si="2"/>
        <v>3635.6399999999994</v>
      </c>
      <c r="O30" s="8">
        <f t="shared" si="3"/>
        <v>3635.6399999999994</v>
      </c>
      <c r="P30" s="8">
        <f>J30*K30*12</f>
        <v>14542.559999999998</v>
      </c>
    </row>
    <row r="31" spans="1:16" ht="22.5" customHeight="1">
      <c r="A31" s="54" t="s">
        <v>36</v>
      </c>
      <c r="B31" s="55"/>
      <c r="C31" s="55"/>
      <c r="D31" s="55"/>
      <c r="E31" s="55"/>
      <c r="F31" s="55"/>
      <c r="G31" s="55"/>
      <c r="H31" s="56"/>
      <c r="I31" s="4" t="s">
        <v>23</v>
      </c>
      <c r="J31" s="6">
        <v>1.45</v>
      </c>
      <c r="K31" s="6">
        <v>1009.9</v>
      </c>
      <c r="L31" s="8">
        <f t="shared" si="0"/>
        <v>4393.0650000000005</v>
      </c>
      <c r="M31" s="8">
        <f t="shared" si="1"/>
        <v>4393.0650000000005</v>
      </c>
      <c r="N31" s="8">
        <f t="shared" si="2"/>
        <v>4393.0650000000005</v>
      </c>
      <c r="O31" s="8">
        <f t="shared" si="3"/>
        <v>4393.0650000000005</v>
      </c>
      <c r="P31" s="8">
        <f>K31*J31*12</f>
        <v>17572.260000000002</v>
      </c>
    </row>
    <row r="32" spans="1:16" ht="15.75" customHeight="1">
      <c r="A32" s="54" t="s">
        <v>40</v>
      </c>
      <c r="B32" s="55"/>
      <c r="C32" s="55"/>
      <c r="D32" s="55"/>
      <c r="E32" s="55"/>
      <c r="F32" s="55"/>
      <c r="G32" s="55"/>
      <c r="H32" s="56"/>
      <c r="I32" s="4" t="s">
        <v>24</v>
      </c>
      <c r="J32" s="6"/>
      <c r="K32" s="6"/>
      <c r="L32" s="8"/>
      <c r="M32" s="8"/>
      <c r="N32" s="8"/>
      <c r="O32" s="8"/>
      <c r="P32" s="8"/>
    </row>
    <row r="33" spans="1:16" ht="24" customHeight="1">
      <c r="A33" s="73" t="s">
        <v>41</v>
      </c>
      <c r="B33" s="74"/>
      <c r="C33" s="74"/>
      <c r="D33" s="74"/>
      <c r="E33" s="74"/>
      <c r="F33" s="74"/>
      <c r="G33" s="74"/>
      <c r="H33" s="75"/>
      <c r="I33" s="5"/>
      <c r="J33" s="6"/>
      <c r="K33" s="2"/>
      <c r="L33" s="8">
        <f>P33/4</f>
        <v>8566.5</v>
      </c>
      <c r="M33" s="8">
        <f>P33/4</f>
        <v>8566.5</v>
      </c>
      <c r="N33" s="8">
        <f>P33/4</f>
        <v>8566.5</v>
      </c>
      <c r="O33" s="8">
        <f>P33/4</f>
        <v>8566.5</v>
      </c>
      <c r="P33" s="8">
        <v>34266</v>
      </c>
    </row>
    <row r="34" spans="1:18" ht="15">
      <c r="A34" s="54" t="s">
        <v>42</v>
      </c>
      <c r="B34" s="55"/>
      <c r="C34" s="55"/>
      <c r="D34" s="55"/>
      <c r="E34" s="55"/>
      <c r="F34" s="55"/>
      <c r="G34" s="55"/>
      <c r="H34" s="56"/>
      <c r="I34" s="6" t="s">
        <v>25</v>
      </c>
      <c r="J34" s="6"/>
      <c r="K34" s="6"/>
      <c r="L34" s="8"/>
      <c r="M34" s="8"/>
      <c r="N34" s="8"/>
      <c r="O34" s="8"/>
      <c r="P34" s="8"/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6.25" customHeight="1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v>1009.9</v>
      </c>
      <c r="L36" s="8">
        <f>P36/4</f>
        <v>1454.2559999999999</v>
      </c>
      <c r="M36" s="8">
        <f>P36/4</f>
        <v>1454.2559999999999</v>
      </c>
      <c r="N36" s="8">
        <f>P36/4</f>
        <v>1454.2559999999999</v>
      </c>
      <c r="O36" s="8">
        <f>P36/4</f>
        <v>1454.2559999999999</v>
      </c>
      <c r="P36" s="8">
        <f>K36*J36*12</f>
        <v>5817.023999999999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7.75" customHeight="1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1009.9</v>
      </c>
      <c r="L38" s="8">
        <f>P38/4</f>
        <v>5756.43</v>
      </c>
      <c r="M38" s="8">
        <f>P38/4</f>
        <v>5756.43</v>
      </c>
      <c r="N38" s="8">
        <f>P38/4</f>
        <v>5756.43</v>
      </c>
      <c r="O38" s="8">
        <f>P38/4</f>
        <v>5756.43</v>
      </c>
      <c r="P38" s="8">
        <f>K38*J38*12</f>
        <v>23025.72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6"/>
      <c r="M39" s="26"/>
      <c r="N39" s="26"/>
      <c r="O39" s="26"/>
      <c r="P39" s="8"/>
    </row>
    <row r="40" spans="1:16" ht="24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1454.25</v>
      </c>
      <c r="M40" s="8">
        <f>P40/4</f>
        <v>1454.25</v>
      </c>
      <c r="N40" s="8">
        <f>P40/4</f>
        <v>1454.25</v>
      </c>
      <c r="O40" s="8">
        <f>P40/4</f>
        <v>1454.25</v>
      </c>
      <c r="P40" s="8">
        <v>5817</v>
      </c>
    </row>
    <row r="41" spans="1:16" ht="18.7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48</v>
      </c>
      <c r="L41" s="8">
        <f>P41/4</f>
        <v>567.36</v>
      </c>
      <c r="M41" s="8">
        <f>L41</f>
        <v>567.36</v>
      </c>
      <c r="N41" s="8">
        <f>M41</f>
        <v>567.36</v>
      </c>
      <c r="O41" s="8">
        <f>N41</f>
        <v>567.36</v>
      </c>
      <c r="P41" s="8">
        <f>J41*K41*12</f>
        <v>2269.44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SUM(L25:L41)</f>
        <v>35992.841</v>
      </c>
      <c r="M42" s="14">
        <f>SUM(M25:M41)</f>
        <v>35992.841</v>
      </c>
      <c r="N42" s="14">
        <f>SUM(N25:N41)</f>
        <v>35992.841</v>
      </c>
      <c r="O42" s="14">
        <f>SUM(O25:O41)</f>
        <v>35992.841</v>
      </c>
      <c r="P42" s="14">
        <f>SUM(P25:P41)</f>
        <v>143971.364</v>
      </c>
      <c r="Q42" s="15"/>
    </row>
    <row r="43" spans="1:16" ht="15" customHeight="1">
      <c r="A43" s="73" t="s">
        <v>127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I16</f>
        <v>19632.456</v>
      </c>
    </row>
    <row r="44" spans="1:16" ht="17.2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163603.82</v>
      </c>
    </row>
    <row r="45" spans="1:19" ht="14.25" customHeight="1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44:H44"/>
    <mergeCell ref="A45:H45"/>
    <mergeCell ref="A12:H12"/>
    <mergeCell ref="A13:H13"/>
    <mergeCell ref="A19:H19"/>
    <mergeCell ref="A20:H20"/>
    <mergeCell ref="A35:H35"/>
    <mergeCell ref="A36:H36"/>
    <mergeCell ref="A37:H37"/>
    <mergeCell ref="A38:H38"/>
    <mergeCell ref="A40:H40"/>
    <mergeCell ref="A41:H41"/>
    <mergeCell ref="A42:H42"/>
    <mergeCell ref="A43:H43"/>
    <mergeCell ref="A32:H32"/>
    <mergeCell ref="A33:H33"/>
    <mergeCell ref="A34:H34"/>
    <mergeCell ref="A39:H39"/>
    <mergeCell ref="A28:H28"/>
    <mergeCell ref="A29:H29"/>
    <mergeCell ref="A30:H30"/>
    <mergeCell ref="A31:H31"/>
    <mergeCell ref="A24:H24"/>
    <mergeCell ref="A25:H25"/>
    <mergeCell ref="A26:H26"/>
    <mergeCell ref="A27:H27"/>
    <mergeCell ref="J22:J23"/>
    <mergeCell ref="K22:K23"/>
    <mergeCell ref="L22:O22"/>
    <mergeCell ref="P22:P23"/>
    <mergeCell ref="A17:H17"/>
    <mergeCell ref="A18:H18"/>
    <mergeCell ref="A21:I21"/>
    <mergeCell ref="A22:H23"/>
    <mergeCell ref="I22:I23"/>
    <mergeCell ref="A11:H11"/>
    <mergeCell ref="A14:G14"/>
    <mergeCell ref="A15:G15"/>
    <mergeCell ref="A16:G16"/>
    <mergeCell ref="A6:P6"/>
    <mergeCell ref="A7:P7"/>
    <mergeCell ref="A9:H9"/>
    <mergeCell ref="A10:H10"/>
    <mergeCell ref="A1:B1"/>
    <mergeCell ref="A3:B3"/>
    <mergeCell ref="K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7">
      <selection activeCell="P47" sqref="P47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.5976562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6.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1.2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154</v>
      </c>
      <c r="B11" s="57"/>
      <c r="C11" s="57"/>
      <c r="D11" s="57"/>
      <c r="E11" s="57"/>
      <c r="F11" s="57"/>
      <c r="G11" s="57"/>
      <c r="H11" s="57"/>
      <c r="I11" s="8">
        <f>K30*I20*12</f>
        <v>555865.2036000001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K30*I21*12</f>
        <v>53274.60360000001</v>
      </c>
    </row>
    <row r="13" spans="1:9" ht="22.5" customHeight="1">
      <c r="A13" s="57" t="s">
        <v>128</v>
      </c>
      <c r="B13" s="57"/>
      <c r="C13" s="57"/>
      <c r="D13" s="57"/>
      <c r="E13" s="57"/>
      <c r="F13" s="57"/>
      <c r="G13" s="57"/>
      <c r="H13" s="57"/>
      <c r="I13" s="8">
        <f>1681.5*2.24*12</f>
        <v>45198.72</v>
      </c>
    </row>
    <row r="14" spans="1:9" ht="22.5" customHeight="1">
      <c r="A14" s="57" t="s">
        <v>128</v>
      </c>
      <c r="B14" s="57"/>
      <c r="C14" s="57"/>
      <c r="D14" s="57"/>
      <c r="E14" s="57"/>
      <c r="F14" s="57"/>
      <c r="G14" s="57"/>
      <c r="H14" s="57"/>
      <c r="I14" s="8">
        <f>6695.01*3.1*12</f>
        <v>249054.37200000003</v>
      </c>
    </row>
    <row r="15" spans="1:9" ht="13.5" customHeight="1">
      <c r="A15" s="57" t="s">
        <v>115</v>
      </c>
      <c r="B15" s="57"/>
      <c r="C15" s="57"/>
      <c r="D15" s="57"/>
      <c r="E15" s="57"/>
      <c r="F15" s="57"/>
      <c r="G15" s="57"/>
      <c r="H15" s="57"/>
      <c r="I15" s="8">
        <f>K30*I24*12</f>
        <v>220134.6828</v>
      </c>
    </row>
    <row r="16" spans="1:9" ht="11.25" customHeight="1">
      <c r="A16" s="87" t="s">
        <v>37</v>
      </c>
      <c r="B16" s="88"/>
      <c r="C16" s="88"/>
      <c r="D16" s="88"/>
      <c r="E16" s="88"/>
      <c r="F16" s="88"/>
      <c r="G16" s="88"/>
      <c r="H16" s="89"/>
      <c r="I16" s="16"/>
    </row>
    <row r="17" spans="1:9" ht="12" customHeight="1">
      <c r="A17" s="58" t="s">
        <v>38</v>
      </c>
      <c r="B17" s="59"/>
      <c r="C17" s="59"/>
      <c r="D17" s="59"/>
      <c r="E17" s="59"/>
      <c r="F17" s="59"/>
      <c r="G17" s="59"/>
      <c r="H17" s="60"/>
      <c r="I17" s="18">
        <f>SUM(I11:I15)*12%</f>
        <v>134823.30984</v>
      </c>
    </row>
    <row r="18" spans="1:9" ht="12" customHeight="1">
      <c r="A18" s="61" t="s">
        <v>39</v>
      </c>
      <c r="B18" s="62"/>
      <c r="C18" s="62"/>
      <c r="D18" s="62"/>
      <c r="E18" s="62"/>
      <c r="F18" s="62"/>
      <c r="G18" s="62"/>
      <c r="H18" s="63"/>
      <c r="I18" s="8">
        <f>I17</f>
        <v>134823.30984</v>
      </c>
    </row>
    <row r="19" spans="1:9" ht="13.5" customHeight="1">
      <c r="A19" s="46" t="s">
        <v>4</v>
      </c>
      <c r="B19" s="46"/>
      <c r="C19" s="46"/>
      <c r="D19" s="46"/>
      <c r="E19" s="46"/>
      <c r="F19" s="46"/>
      <c r="G19" s="46"/>
      <c r="H19" s="46"/>
      <c r="I19" s="14">
        <f>SUM(I11:I15)-I17</f>
        <v>988704.2721600002</v>
      </c>
    </row>
    <row r="20" spans="1:9" ht="12.75" customHeight="1">
      <c r="A20" s="57" t="s">
        <v>152</v>
      </c>
      <c r="B20" s="57"/>
      <c r="C20" s="57"/>
      <c r="D20" s="57"/>
      <c r="E20" s="57"/>
      <c r="F20" s="57"/>
      <c r="G20" s="57"/>
      <c r="H20" s="57"/>
      <c r="I20" s="29">
        <v>5.53</v>
      </c>
    </row>
    <row r="21" spans="1:9" ht="12" customHeight="1">
      <c r="A21" s="74" t="s">
        <v>116</v>
      </c>
      <c r="B21" s="74"/>
      <c r="C21" s="74"/>
      <c r="D21" s="74"/>
      <c r="E21" s="74"/>
      <c r="F21" s="74"/>
      <c r="G21" s="74"/>
      <c r="H21" s="74"/>
      <c r="I21" s="6">
        <v>0.53</v>
      </c>
    </row>
    <row r="22" spans="1:9" ht="21" customHeight="1">
      <c r="A22" s="74" t="s">
        <v>129</v>
      </c>
      <c r="B22" s="74"/>
      <c r="C22" s="74"/>
      <c r="D22" s="74"/>
      <c r="E22" s="74"/>
      <c r="F22" s="74"/>
      <c r="G22" s="74"/>
      <c r="H22" s="74"/>
      <c r="I22" s="6">
        <v>2.24</v>
      </c>
    </row>
    <row r="23" spans="1:9" ht="21" customHeight="1">
      <c r="A23" s="74" t="s">
        <v>129</v>
      </c>
      <c r="B23" s="74"/>
      <c r="C23" s="74"/>
      <c r="D23" s="74"/>
      <c r="E23" s="74"/>
      <c r="F23" s="74"/>
      <c r="G23" s="74"/>
      <c r="H23" s="74"/>
      <c r="I23" s="6">
        <v>3.1</v>
      </c>
    </row>
    <row r="24" spans="1:9" ht="12" customHeight="1">
      <c r="A24" s="74" t="s">
        <v>117</v>
      </c>
      <c r="B24" s="74"/>
      <c r="C24" s="74"/>
      <c r="D24" s="74"/>
      <c r="E24" s="74"/>
      <c r="F24" s="74"/>
      <c r="G24" s="74"/>
      <c r="H24" s="75"/>
      <c r="I24" s="6">
        <v>2.19</v>
      </c>
    </row>
    <row r="25" spans="1:9" ht="15">
      <c r="A25" s="64"/>
      <c r="B25" s="64"/>
      <c r="C25" s="64"/>
      <c r="D25" s="64"/>
      <c r="E25" s="64"/>
      <c r="F25" s="64"/>
      <c r="G25" s="64"/>
      <c r="H25" s="64"/>
      <c r="I25" s="64"/>
    </row>
    <row r="26" spans="1:16" ht="15" customHeight="1">
      <c r="A26" s="65" t="s">
        <v>7</v>
      </c>
      <c r="B26" s="65"/>
      <c r="C26" s="65"/>
      <c r="D26" s="65"/>
      <c r="E26" s="65"/>
      <c r="F26" s="65"/>
      <c r="G26" s="65"/>
      <c r="H26" s="65"/>
      <c r="I26" s="66" t="s">
        <v>8</v>
      </c>
      <c r="J26" s="66" t="s">
        <v>9</v>
      </c>
      <c r="K26" s="66" t="s">
        <v>10</v>
      </c>
      <c r="L26" s="82" t="s">
        <v>11</v>
      </c>
      <c r="M26" s="82"/>
      <c r="N26" s="82"/>
      <c r="O26" s="47"/>
      <c r="P26" s="65" t="s">
        <v>16</v>
      </c>
    </row>
    <row r="27" spans="1:16" ht="18.75" customHeight="1">
      <c r="A27" s="65"/>
      <c r="B27" s="65"/>
      <c r="C27" s="65"/>
      <c r="D27" s="65"/>
      <c r="E27" s="65"/>
      <c r="F27" s="65"/>
      <c r="G27" s="65"/>
      <c r="H27" s="65"/>
      <c r="I27" s="67"/>
      <c r="J27" s="67"/>
      <c r="K27" s="67"/>
      <c r="L27" s="6" t="s">
        <v>12</v>
      </c>
      <c r="M27" s="6" t="s">
        <v>13</v>
      </c>
      <c r="N27" s="6" t="s">
        <v>14</v>
      </c>
      <c r="O27" s="6" t="s">
        <v>15</v>
      </c>
      <c r="P27" s="65"/>
    </row>
    <row r="28" spans="1:16" ht="12" customHeight="1">
      <c r="A28" s="51" t="s">
        <v>153</v>
      </c>
      <c r="B28" s="52"/>
      <c r="C28" s="52"/>
      <c r="D28" s="52"/>
      <c r="E28" s="52"/>
      <c r="F28" s="52"/>
      <c r="G28" s="52"/>
      <c r="H28" s="53"/>
      <c r="I28" s="5"/>
      <c r="J28" s="2"/>
      <c r="K28" s="2"/>
      <c r="L28" s="6"/>
      <c r="M28" s="6"/>
      <c r="N28" s="6"/>
      <c r="O28" s="6"/>
      <c r="P28" s="2"/>
    </row>
    <row r="29" spans="1:16" ht="12.75" customHeight="1">
      <c r="A29" s="54" t="s">
        <v>18</v>
      </c>
      <c r="B29" s="55"/>
      <c r="C29" s="55"/>
      <c r="D29" s="55"/>
      <c r="E29" s="55"/>
      <c r="F29" s="55"/>
      <c r="G29" s="55"/>
      <c r="H29" s="56"/>
      <c r="I29" s="5"/>
      <c r="J29" s="2"/>
      <c r="K29" s="2"/>
      <c r="L29" s="6">
        <f aca="true" t="shared" si="0" ref="L29:L37">P29/4</f>
        <v>4250</v>
      </c>
      <c r="M29" s="6">
        <f aca="true" t="shared" si="1" ref="M29:M37">P29/4</f>
        <v>4250</v>
      </c>
      <c r="N29" s="6">
        <f aca="true" t="shared" si="2" ref="N29:N37">P29/4</f>
        <v>4250</v>
      </c>
      <c r="O29" s="6">
        <f aca="true" t="shared" si="3" ref="O29:O37">P29/4</f>
        <v>4250</v>
      </c>
      <c r="P29" s="8">
        <v>17000</v>
      </c>
    </row>
    <row r="30" spans="1:18" ht="20.25" customHeight="1">
      <c r="A30" s="54" t="s">
        <v>19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0.52</v>
      </c>
      <c r="K30" s="6">
        <v>8376.51</v>
      </c>
      <c r="L30" s="8">
        <f t="shared" si="0"/>
        <v>13067.3556</v>
      </c>
      <c r="M30" s="8">
        <f t="shared" si="1"/>
        <v>13067.3556</v>
      </c>
      <c r="N30" s="8">
        <f t="shared" si="2"/>
        <v>13067.3556</v>
      </c>
      <c r="O30" s="8">
        <f t="shared" si="3"/>
        <v>13067.3556</v>
      </c>
      <c r="P30" s="8">
        <f>J30*K30*12</f>
        <v>52269.4224</v>
      </c>
      <c r="R30" s="12"/>
    </row>
    <row r="31" spans="1:16" ht="23.25" customHeight="1">
      <c r="A31" s="54" t="s">
        <v>20</v>
      </c>
      <c r="B31" s="55"/>
      <c r="C31" s="55"/>
      <c r="D31" s="55"/>
      <c r="E31" s="55"/>
      <c r="F31" s="55"/>
      <c r="G31" s="55"/>
      <c r="H31" s="56"/>
      <c r="I31" s="4" t="s">
        <v>23</v>
      </c>
      <c r="J31" s="6">
        <v>0.9</v>
      </c>
      <c r="K31" s="6">
        <v>8376.51</v>
      </c>
      <c r="L31" s="8">
        <f t="shared" si="0"/>
        <v>22616.577</v>
      </c>
      <c r="M31" s="8">
        <f t="shared" si="1"/>
        <v>22616.577</v>
      </c>
      <c r="N31" s="6">
        <f t="shared" si="2"/>
        <v>22616.577</v>
      </c>
      <c r="O31" s="8">
        <f t="shared" si="3"/>
        <v>22616.577</v>
      </c>
      <c r="P31" s="8">
        <f>K31*J31*12</f>
        <v>90466.308</v>
      </c>
    </row>
    <row r="32" spans="1:16" ht="22.5" customHeight="1">
      <c r="A32" s="54" t="s">
        <v>21</v>
      </c>
      <c r="B32" s="55"/>
      <c r="C32" s="55"/>
      <c r="D32" s="55"/>
      <c r="E32" s="55"/>
      <c r="F32" s="55"/>
      <c r="G32" s="55"/>
      <c r="H32" s="56"/>
      <c r="I32" s="4" t="s">
        <v>23</v>
      </c>
      <c r="J32" s="6">
        <v>0.38</v>
      </c>
      <c r="K32" s="6">
        <v>8376.51</v>
      </c>
      <c r="L32" s="8">
        <f t="shared" si="0"/>
        <v>9549.2214</v>
      </c>
      <c r="M32" s="8">
        <f t="shared" si="1"/>
        <v>9549.2214</v>
      </c>
      <c r="N32" s="8">
        <f t="shared" si="2"/>
        <v>9549.2214</v>
      </c>
      <c r="O32" s="8">
        <f t="shared" si="3"/>
        <v>9549.2214</v>
      </c>
      <c r="P32" s="8">
        <f>K32*J32*12</f>
        <v>38196.8856</v>
      </c>
    </row>
    <row r="33" spans="1:16" ht="21.75" customHeight="1">
      <c r="A33" s="73" t="s">
        <v>34</v>
      </c>
      <c r="B33" s="74"/>
      <c r="C33" s="74"/>
      <c r="D33" s="74"/>
      <c r="E33" s="74"/>
      <c r="F33" s="74"/>
      <c r="G33" s="74"/>
      <c r="H33" s="75"/>
      <c r="I33" s="4" t="s">
        <v>23</v>
      </c>
      <c r="J33" s="6"/>
      <c r="K33" s="6"/>
      <c r="L33" s="6">
        <f t="shared" si="0"/>
        <v>6000</v>
      </c>
      <c r="M33" s="6">
        <f t="shared" si="1"/>
        <v>6000</v>
      </c>
      <c r="N33" s="6">
        <f t="shared" si="2"/>
        <v>6000</v>
      </c>
      <c r="O33" s="6">
        <f t="shared" si="3"/>
        <v>6000</v>
      </c>
      <c r="P33" s="6">
        <v>24000</v>
      </c>
    </row>
    <row r="34" spans="1:16" ht="24" customHeight="1">
      <c r="A34" s="54" t="s">
        <v>35</v>
      </c>
      <c r="B34" s="55"/>
      <c r="C34" s="55"/>
      <c r="D34" s="55"/>
      <c r="E34" s="55"/>
      <c r="F34" s="55"/>
      <c r="G34" s="55"/>
      <c r="H34" s="56"/>
      <c r="I34" s="4" t="s">
        <v>23</v>
      </c>
      <c r="J34" s="6">
        <v>0.95</v>
      </c>
      <c r="K34" s="6">
        <v>8376.51</v>
      </c>
      <c r="L34" s="8">
        <f t="shared" si="0"/>
        <v>23873.053499999998</v>
      </c>
      <c r="M34" s="8">
        <f t="shared" si="1"/>
        <v>23873.053499999998</v>
      </c>
      <c r="N34" s="6">
        <f t="shared" si="2"/>
        <v>23873.053499999998</v>
      </c>
      <c r="O34" s="8">
        <f t="shared" si="3"/>
        <v>23873.053499999998</v>
      </c>
      <c r="P34" s="8">
        <f>J34*K34*12</f>
        <v>95492.21399999999</v>
      </c>
    </row>
    <row r="35" spans="1:16" ht="22.5" customHeight="1">
      <c r="A35" s="54" t="s">
        <v>36</v>
      </c>
      <c r="B35" s="55"/>
      <c r="C35" s="55"/>
      <c r="D35" s="55"/>
      <c r="E35" s="55"/>
      <c r="F35" s="55"/>
      <c r="G35" s="55"/>
      <c r="H35" s="56"/>
      <c r="I35" s="4" t="s">
        <v>23</v>
      </c>
      <c r="J35" s="6">
        <v>0.8</v>
      </c>
      <c r="K35" s="6">
        <v>8376.51</v>
      </c>
      <c r="L35" s="8">
        <f t="shared" si="0"/>
        <v>20103.624000000003</v>
      </c>
      <c r="M35" s="8">
        <f t="shared" si="1"/>
        <v>20103.624000000003</v>
      </c>
      <c r="N35" s="8">
        <f t="shared" si="2"/>
        <v>20103.624000000003</v>
      </c>
      <c r="O35" s="8">
        <f t="shared" si="3"/>
        <v>20103.624000000003</v>
      </c>
      <c r="P35" s="8">
        <f>K35*J35*12</f>
        <v>80414.49600000001</v>
      </c>
    </row>
    <row r="36" spans="1:16" ht="12" customHeight="1">
      <c r="A36" s="54" t="s">
        <v>40</v>
      </c>
      <c r="B36" s="55"/>
      <c r="C36" s="55"/>
      <c r="D36" s="55"/>
      <c r="E36" s="55"/>
      <c r="F36" s="55"/>
      <c r="G36" s="55"/>
      <c r="H36" s="56"/>
      <c r="I36" s="4" t="s">
        <v>24</v>
      </c>
      <c r="J36" s="6">
        <v>200</v>
      </c>
      <c r="K36" s="6">
        <v>4</v>
      </c>
      <c r="L36" s="6">
        <f t="shared" si="0"/>
        <v>2400</v>
      </c>
      <c r="M36" s="6">
        <f t="shared" si="1"/>
        <v>2400</v>
      </c>
      <c r="N36" s="6">
        <f t="shared" si="2"/>
        <v>2400</v>
      </c>
      <c r="O36" s="6">
        <f t="shared" si="3"/>
        <v>2400</v>
      </c>
      <c r="P36" s="8">
        <f>K36*J36*12</f>
        <v>9600</v>
      </c>
    </row>
    <row r="37" spans="1:16" ht="19.5" customHeight="1">
      <c r="A37" s="73" t="s">
        <v>41</v>
      </c>
      <c r="B37" s="74"/>
      <c r="C37" s="74"/>
      <c r="D37" s="74"/>
      <c r="E37" s="74"/>
      <c r="F37" s="74"/>
      <c r="G37" s="74"/>
      <c r="H37" s="75"/>
      <c r="I37" s="5"/>
      <c r="J37" s="6"/>
      <c r="K37" s="2"/>
      <c r="L37" s="8">
        <f t="shared" si="0"/>
        <v>6459.75</v>
      </c>
      <c r="M37" s="8">
        <f t="shared" si="1"/>
        <v>6459.75</v>
      </c>
      <c r="N37" s="6">
        <f t="shared" si="2"/>
        <v>6459.75</v>
      </c>
      <c r="O37" s="8">
        <f t="shared" si="3"/>
        <v>6459.75</v>
      </c>
      <c r="P37" s="8">
        <v>25839</v>
      </c>
    </row>
    <row r="38" spans="1:18" ht="13.5" customHeight="1">
      <c r="A38" s="54" t="s">
        <v>42</v>
      </c>
      <c r="B38" s="55"/>
      <c r="C38" s="55"/>
      <c r="D38" s="55"/>
      <c r="E38" s="55"/>
      <c r="F38" s="55"/>
      <c r="G38" s="55"/>
      <c r="H38" s="56"/>
      <c r="I38" s="6" t="s">
        <v>25</v>
      </c>
      <c r="J38" s="6">
        <v>1</v>
      </c>
      <c r="K38" s="6">
        <v>992.6</v>
      </c>
      <c r="L38" s="6"/>
      <c r="M38" s="8">
        <f>P38/2</f>
        <v>496.3</v>
      </c>
      <c r="N38" s="6"/>
      <c r="O38" s="8">
        <f>P38/2</f>
        <v>496.3</v>
      </c>
      <c r="P38" s="8">
        <f>K38*J38</f>
        <v>992.6</v>
      </c>
      <c r="R38" s="12"/>
    </row>
    <row r="39" spans="1:18" ht="12.75" customHeight="1">
      <c r="A39" s="51" t="s">
        <v>118</v>
      </c>
      <c r="B39" s="52"/>
      <c r="C39" s="52"/>
      <c r="D39" s="52"/>
      <c r="E39" s="52"/>
      <c r="F39" s="52"/>
      <c r="G39" s="52"/>
      <c r="H39" s="53"/>
      <c r="I39" s="6"/>
      <c r="J39" s="6"/>
      <c r="K39" s="6"/>
      <c r="L39" s="6"/>
      <c r="M39" s="8"/>
      <c r="N39" s="6"/>
      <c r="O39" s="8"/>
      <c r="P39" s="8"/>
      <c r="R39" s="12"/>
    </row>
    <row r="40" spans="1:18" ht="22.5">
      <c r="A40" s="54" t="s">
        <v>119</v>
      </c>
      <c r="B40" s="55"/>
      <c r="C40" s="55"/>
      <c r="D40" s="55"/>
      <c r="E40" s="55"/>
      <c r="F40" s="55"/>
      <c r="G40" s="55"/>
      <c r="H40" s="56"/>
      <c r="I40" s="4" t="s">
        <v>23</v>
      </c>
      <c r="J40" s="6">
        <v>0.48</v>
      </c>
      <c r="K40" s="6">
        <v>8376.51</v>
      </c>
      <c r="L40" s="8">
        <f>P40/4</f>
        <v>12062.1744</v>
      </c>
      <c r="M40" s="8">
        <f>P40/4</f>
        <v>12062.1744</v>
      </c>
      <c r="N40" s="6">
        <f>P40/4</f>
        <v>12062.1744</v>
      </c>
      <c r="O40" s="8">
        <f>P40/4</f>
        <v>12062.1744</v>
      </c>
      <c r="P40" s="8">
        <f>K40*J40*12</f>
        <v>48248.6976</v>
      </c>
      <c r="R40" s="12"/>
    </row>
    <row r="41" spans="1:18" ht="11.25" customHeight="1">
      <c r="A41" s="51" t="s">
        <v>130</v>
      </c>
      <c r="B41" s="52"/>
      <c r="C41" s="52"/>
      <c r="D41" s="52"/>
      <c r="E41" s="52"/>
      <c r="F41" s="52"/>
      <c r="G41" s="52"/>
      <c r="H41" s="53"/>
      <c r="I41" s="6"/>
      <c r="J41" s="6"/>
      <c r="K41" s="6"/>
      <c r="L41" s="6"/>
      <c r="M41" s="8"/>
      <c r="N41" s="6"/>
      <c r="O41" s="8"/>
      <c r="P41" s="8"/>
      <c r="R41" s="12"/>
    </row>
    <row r="42" spans="1:18" ht="21.75" customHeight="1">
      <c r="A42" s="54" t="s">
        <v>131</v>
      </c>
      <c r="B42" s="55"/>
      <c r="C42" s="55"/>
      <c r="D42" s="55"/>
      <c r="E42" s="55"/>
      <c r="F42" s="55"/>
      <c r="G42" s="55"/>
      <c r="H42" s="56"/>
      <c r="I42" s="4" t="s">
        <v>23</v>
      </c>
      <c r="J42" s="6">
        <v>1.95</v>
      </c>
      <c r="K42" s="6">
        <v>1681.5</v>
      </c>
      <c r="L42" s="8">
        <f>P42/4</f>
        <v>9836.775</v>
      </c>
      <c r="M42" s="8">
        <f>P42/4</f>
        <v>9836.775</v>
      </c>
      <c r="N42" s="6">
        <f>P42/4</f>
        <v>9836.775</v>
      </c>
      <c r="O42" s="8">
        <f>P42/4</f>
        <v>9836.775</v>
      </c>
      <c r="P42" s="8">
        <f>K42*J42*12</f>
        <v>39347.1</v>
      </c>
      <c r="R42" s="12"/>
    </row>
    <row r="43" spans="1:18" ht="22.5">
      <c r="A43" s="54" t="s">
        <v>149</v>
      </c>
      <c r="B43" s="55"/>
      <c r="C43" s="55"/>
      <c r="D43" s="55"/>
      <c r="E43" s="55"/>
      <c r="F43" s="55"/>
      <c r="G43" s="55"/>
      <c r="H43" s="56"/>
      <c r="I43" s="4" t="s">
        <v>23</v>
      </c>
      <c r="J43" s="6">
        <v>2.7</v>
      </c>
      <c r="K43" s="6">
        <v>6695.01</v>
      </c>
      <c r="L43" s="8">
        <f>P43/4</f>
        <v>54229.581000000006</v>
      </c>
      <c r="M43" s="8">
        <f>P43/4</f>
        <v>54229.581000000006</v>
      </c>
      <c r="N43" s="6">
        <f>P43/4</f>
        <v>54229.581000000006</v>
      </c>
      <c r="O43" s="8">
        <f>P43/4</f>
        <v>54229.581000000006</v>
      </c>
      <c r="P43" s="8">
        <f>K43*J43*12</f>
        <v>216918.32400000002</v>
      </c>
      <c r="R43" s="12"/>
    </row>
    <row r="44" spans="1:18" ht="10.5" customHeight="1">
      <c r="A44" s="51" t="s">
        <v>132</v>
      </c>
      <c r="B44" s="52"/>
      <c r="C44" s="52"/>
      <c r="D44" s="52"/>
      <c r="E44" s="52"/>
      <c r="F44" s="52"/>
      <c r="G44" s="52"/>
      <c r="H44" s="53"/>
      <c r="I44" s="4"/>
      <c r="J44" s="6"/>
      <c r="K44" s="6"/>
      <c r="L44" s="6"/>
      <c r="M44" s="8"/>
      <c r="N44" s="6"/>
      <c r="O44" s="8"/>
      <c r="P44" s="8"/>
      <c r="R44" s="12"/>
    </row>
    <row r="45" spans="1:18" ht="21" customHeight="1">
      <c r="A45" s="54" t="s">
        <v>133</v>
      </c>
      <c r="B45" s="55"/>
      <c r="C45" s="55"/>
      <c r="D45" s="55"/>
      <c r="E45" s="55"/>
      <c r="F45" s="55"/>
      <c r="G45" s="55"/>
      <c r="H45" s="56"/>
      <c r="I45" s="4" t="s">
        <v>23</v>
      </c>
      <c r="J45" s="6">
        <v>1.9</v>
      </c>
      <c r="K45" s="6">
        <v>8376.51</v>
      </c>
      <c r="L45" s="8">
        <f>P45/4</f>
        <v>47746.106999999996</v>
      </c>
      <c r="M45" s="8">
        <f>P45/4</f>
        <v>47746.106999999996</v>
      </c>
      <c r="N45" s="6">
        <f>P45/4</f>
        <v>47746.106999999996</v>
      </c>
      <c r="O45" s="8">
        <f>P45/4</f>
        <v>47746.106999999996</v>
      </c>
      <c r="P45" s="8">
        <f>K45*J45*12</f>
        <v>190984.42799999999</v>
      </c>
      <c r="R45" s="12"/>
    </row>
    <row r="46" spans="1:18" ht="11.25" customHeight="1">
      <c r="A46" s="51" t="s">
        <v>134</v>
      </c>
      <c r="B46" s="52"/>
      <c r="C46" s="52"/>
      <c r="D46" s="52"/>
      <c r="E46" s="52"/>
      <c r="F46" s="52"/>
      <c r="G46" s="52"/>
      <c r="H46" s="53"/>
      <c r="I46" s="5"/>
      <c r="J46" s="6"/>
      <c r="K46" s="2"/>
      <c r="L46" s="2"/>
      <c r="M46" s="2"/>
      <c r="N46" s="2"/>
      <c r="O46" s="2"/>
      <c r="P46" s="6"/>
      <c r="R46" s="12"/>
    </row>
    <row r="47" spans="1:18" ht="20.25" customHeight="1">
      <c r="A47" s="73" t="s">
        <v>135</v>
      </c>
      <c r="B47" s="74"/>
      <c r="C47" s="74"/>
      <c r="D47" s="74"/>
      <c r="E47" s="74"/>
      <c r="F47" s="74"/>
      <c r="G47" s="74"/>
      <c r="H47" s="75"/>
      <c r="I47" s="2"/>
      <c r="J47" s="6"/>
      <c r="K47" s="2"/>
      <c r="L47" s="8">
        <f>P47/4</f>
        <v>12062.25</v>
      </c>
      <c r="M47" s="8">
        <f>P47/4</f>
        <v>12062.25</v>
      </c>
      <c r="N47" s="8">
        <f>P47/4</f>
        <v>12062.25</v>
      </c>
      <c r="O47" s="8">
        <f>P47/4</f>
        <v>12062.25</v>
      </c>
      <c r="P47" s="8">
        <v>48249</v>
      </c>
      <c r="R47" s="12"/>
    </row>
    <row r="48" spans="1:16" ht="12.75" customHeight="1">
      <c r="A48" s="73" t="s">
        <v>136</v>
      </c>
      <c r="B48" s="74"/>
      <c r="C48" s="74"/>
      <c r="D48" s="74"/>
      <c r="E48" s="74"/>
      <c r="F48" s="74"/>
      <c r="G48" s="74"/>
      <c r="H48" s="75"/>
      <c r="I48" s="6" t="s">
        <v>27</v>
      </c>
      <c r="J48" s="6">
        <v>3.94</v>
      </c>
      <c r="K48" s="6">
        <v>226</v>
      </c>
      <c r="L48" s="8">
        <f>J48*K48*3</f>
        <v>2671.3199999999997</v>
      </c>
      <c r="M48" s="8">
        <f>L48</f>
        <v>2671.3199999999997</v>
      </c>
      <c r="N48" s="8">
        <f>M48</f>
        <v>2671.3199999999997</v>
      </c>
      <c r="O48" s="8">
        <f>N48</f>
        <v>2671.3199999999997</v>
      </c>
      <c r="P48" s="8">
        <f>J48*K48*12</f>
        <v>10685.279999999999</v>
      </c>
    </row>
    <row r="49" spans="1:17" ht="12" customHeight="1">
      <c r="A49" s="51" t="s">
        <v>28</v>
      </c>
      <c r="B49" s="52"/>
      <c r="C49" s="52"/>
      <c r="D49" s="52"/>
      <c r="E49" s="52"/>
      <c r="F49" s="52"/>
      <c r="G49" s="52"/>
      <c r="H49" s="53"/>
      <c r="I49" s="2"/>
      <c r="J49" s="6"/>
      <c r="K49" s="2"/>
      <c r="L49" s="14">
        <f>SUM(L27:L48)</f>
        <v>246927.7889</v>
      </c>
      <c r="M49" s="14">
        <f>SUM(M27:M48)</f>
        <v>247424.0889</v>
      </c>
      <c r="N49" s="14">
        <f>SUM(N27:N48)</f>
        <v>246927.7889</v>
      </c>
      <c r="O49" s="14">
        <f>SUM(O27:O48)</f>
        <v>247424.0889</v>
      </c>
      <c r="P49" s="14">
        <f>SUM(P27:P48)</f>
        <v>988703.7555999999</v>
      </c>
      <c r="Q49" s="15"/>
    </row>
    <row r="50" spans="1:16" ht="11.25" customHeight="1">
      <c r="A50" s="73" t="s">
        <v>127</v>
      </c>
      <c r="B50" s="74"/>
      <c r="C50" s="74"/>
      <c r="D50" s="74"/>
      <c r="E50" s="74"/>
      <c r="F50" s="74"/>
      <c r="G50" s="74"/>
      <c r="H50" s="75"/>
      <c r="I50" s="2"/>
      <c r="J50" s="6"/>
      <c r="K50" s="2"/>
      <c r="L50" s="13"/>
      <c r="M50" s="13"/>
      <c r="N50" s="13"/>
      <c r="O50" s="13"/>
      <c r="P50" s="8">
        <f>I18</f>
        <v>134823.30984</v>
      </c>
    </row>
    <row r="51" spans="1:17" ht="12" customHeight="1">
      <c r="A51" s="79" t="s">
        <v>29</v>
      </c>
      <c r="B51" s="80"/>
      <c r="C51" s="80"/>
      <c r="D51" s="80"/>
      <c r="E51" s="80"/>
      <c r="F51" s="80"/>
      <c r="G51" s="80"/>
      <c r="H51" s="81"/>
      <c r="I51" s="2"/>
      <c r="J51" s="6"/>
      <c r="K51" s="2"/>
      <c r="L51" s="13"/>
      <c r="M51" s="13"/>
      <c r="N51" s="13"/>
      <c r="O51" s="13"/>
      <c r="P51" s="14">
        <f>P49+P50</f>
        <v>1123527.06544</v>
      </c>
      <c r="Q51" s="15"/>
    </row>
    <row r="52" spans="1:16" ht="10.5" customHeight="1">
      <c r="A52" s="54" t="s">
        <v>30</v>
      </c>
      <c r="B52" s="55"/>
      <c r="C52" s="55"/>
      <c r="D52" s="55"/>
      <c r="E52" s="55"/>
      <c r="F52" s="55"/>
      <c r="G52" s="55"/>
      <c r="H52" s="56"/>
      <c r="I52" s="2"/>
      <c r="J52" s="6"/>
      <c r="K52" s="2"/>
      <c r="L52" s="2"/>
      <c r="M52" s="2"/>
      <c r="N52" s="2"/>
      <c r="O52" s="2"/>
      <c r="P52" s="6">
        <v>0</v>
      </c>
    </row>
    <row r="55" ht="15">
      <c r="P55" s="15"/>
    </row>
  </sheetData>
  <mergeCells count="54">
    <mergeCell ref="A23:H23"/>
    <mergeCell ref="A49:H49"/>
    <mergeCell ref="A30:H30"/>
    <mergeCell ref="A31:H31"/>
    <mergeCell ref="A32:H32"/>
    <mergeCell ref="A33:H33"/>
    <mergeCell ref="A50:H50"/>
    <mergeCell ref="A51:H51"/>
    <mergeCell ref="A34:H34"/>
    <mergeCell ref="A35:H35"/>
    <mergeCell ref="A36:H36"/>
    <mergeCell ref="A37:H37"/>
    <mergeCell ref="A39:H39"/>
    <mergeCell ref="A40:H40"/>
    <mergeCell ref="A52:H52"/>
    <mergeCell ref="A38:H38"/>
    <mergeCell ref="A48:H48"/>
    <mergeCell ref="A41:H41"/>
    <mergeCell ref="A42:H42"/>
    <mergeCell ref="A44:H44"/>
    <mergeCell ref="A45:H45"/>
    <mergeCell ref="A46:H46"/>
    <mergeCell ref="A47:H47"/>
    <mergeCell ref="A43:H43"/>
    <mergeCell ref="L26:O26"/>
    <mergeCell ref="P26:P27"/>
    <mergeCell ref="A28:H28"/>
    <mergeCell ref="A29:H29"/>
    <mergeCell ref="A19:H19"/>
    <mergeCell ref="A20:H20"/>
    <mergeCell ref="J26:J27"/>
    <mergeCell ref="K26:K27"/>
    <mergeCell ref="A26:H27"/>
    <mergeCell ref="I26:I27"/>
    <mergeCell ref="A21:H21"/>
    <mergeCell ref="A22:H22"/>
    <mergeCell ref="A24:H24"/>
    <mergeCell ref="A25:I25"/>
    <mergeCell ref="A13:H13"/>
    <mergeCell ref="A16:H16"/>
    <mergeCell ref="A17:H17"/>
    <mergeCell ref="A11:H11"/>
    <mergeCell ref="A15:H15"/>
    <mergeCell ref="A14:H14"/>
    <mergeCell ref="A18:H18"/>
    <mergeCell ref="A1:B1"/>
    <mergeCell ref="A3:B3"/>
    <mergeCell ref="A6:P6"/>
    <mergeCell ref="A7:P7"/>
    <mergeCell ref="A9:H9"/>
    <mergeCell ref="A10:H10"/>
    <mergeCell ref="L4:P4"/>
    <mergeCell ref="K3:P3"/>
    <mergeCell ref="A12:H1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31">
      <selection activeCell="P35" sqref="P35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7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70"/>
      <c r="B9" s="71"/>
      <c r="C9" s="71"/>
      <c r="D9" s="71"/>
      <c r="E9" s="71"/>
      <c r="F9" s="71"/>
      <c r="G9" s="71"/>
      <c r="H9" s="72"/>
      <c r="I9" s="4" t="s">
        <v>6</v>
      </c>
    </row>
    <row r="10" spans="1:9" ht="15" customHeight="1">
      <c r="A10" s="73" t="s">
        <v>2</v>
      </c>
      <c r="B10" s="74"/>
      <c r="C10" s="74"/>
      <c r="D10" s="74"/>
      <c r="E10" s="74"/>
      <c r="F10" s="74"/>
      <c r="G10" s="74"/>
      <c r="H10" s="75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I16*K23*12</f>
        <v>74642.04000000001</v>
      </c>
    </row>
    <row r="12" spans="1:9" ht="15.75" customHeight="1">
      <c r="A12" s="57" t="s">
        <v>115</v>
      </c>
      <c r="B12" s="57"/>
      <c r="C12" s="57"/>
      <c r="D12" s="57"/>
      <c r="E12" s="57"/>
      <c r="F12" s="57"/>
      <c r="G12" s="57"/>
      <c r="H12" s="57"/>
      <c r="I12" s="8">
        <f>K23*I17*12</f>
        <v>26797.716</v>
      </c>
    </row>
    <row r="13" spans="1:9" ht="11.25" customHeight="1">
      <c r="A13" s="58" t="s">
        <v>38</v>
      </c>
      <c r="B13" s="59"/>
      <c r="C13" s="59"/>
      <c r="D13" s="59"/>
      <c r="E13" s="59"/>
      <c r="F13" s="59"/>
      <c r="G13" s="59"/>
      <c r="H13" s="60"/>
      <c r="I13" s="18">
        <f>(I11+I12)*12%</f>
        <v>12172.77072</v>
      </c>
    </row>
    <row r="14" spans="1:9" ht="12" customHeight="1">
      <c r="A14" s="61" t="s">
        <v>39</v>
      </c>
      <c r="B14" s="62"/>
      <c r="C14" s="62"/>
      <c r="D14" s="62"/>
      <c r="E14" s="62"/>
      <c r="F14" s="62"/>
      <c r="G14" s="62"/>
      <c r="H14" s="63"/>
      <c r="I14" s="8">
        <f>I13</f>
        <v>12172.77072</v>
      </c>
    </row>
    <row r="15" spans="1:9" ht="13.5" customHeight="1">
      <c r="A15" s="79" t="s">
        <v>4</v>
      </c>
      <c r="B15" s="80"/>
      <c r="C15" s="80"/>
      <c r="D15" s="80"/>
      <c r="E15" s="80"/>
      <c r="F15" s="80"/>
      <c r="G15" s="80"/>
      <c r="H15" s="81"/>
      <c r="I15" s="14">
        <f>(I11+I12)-I14</f>
        <v>89266.98528000001</v>
      </c>
    </row>
    <row r="16" spans="1:9" ht="21" customHeight="1">
      <c r="A16" s="73" t="s">
        <v>5</v>
      </c>
      <c r="B16" s="74"/>
      <c r="C16" s="74"/>
      <c r="D16" s="74"/>
      <c r="E16" s="74"/>
      <c r="F16" s="74"/>
      <c r="G16" s="74"/>
      <c r="H16" s="75"/>
      <c r="I16" s="29">
        <v>6.1</v>
      </c>
    </row>
    <row r="17" spans="1:9" ht="21" customHeight="1">
      <c r="A17" s="74" t="s">
        <v>117</v>
      </c>
      <c r="B17" s="74"/>
      <c r="C17" s="74"/>
      <c r="D17" s="74"/>
      <c r="E17" s="74"/>
      <c r="F17" s="74"/>
      <c r="G17" s="74"/>
      <c r="H17" s="75"/>
      <c r="I17" s="6">
        <v>2.19</v>
      </c>
    </row>
    <row r="18" spans="1:9" ht="15">
      <c r="A18" s="64"/>
      <c r="B18" s="64"/>
      <c r="C18" s="64"/>
      <c r="D18" s="64"/>
      <c r="E18" s="64"/>
      <c r="F18" s="64"/>
      <c r="G18" s="64"/>
      <c r="H18" s="64"/>
      <c r="I18" s="64"/>
    </row>
    <row r="19" spans="1:16" ht="15" customHeight="1">
      <c r="A19" s="65" t="s">
        <v>7</v>
      </c>
      <c r="B19" s="65"/>
      <c r="C19" s="65"/>
      <c r="D19" s="65"/>
      <c r="E19" s="65"/>
      <c r="F19" s="65"/>
      <c r="G19" s="65"/>
      <c r="H19" s="65"/>
      <c r="I19" s="66" t="s">
        <v>8</v>
      </c>
      <c r="J19" s="66" t="s">
        <v>9</v>
      </c>
      <c r="K19" s="66" t="s">
        <v>10</v>
      </c>
      <c r="L19" s="82" t="s">
        <v>11</v>
      </c>
      <c r="M19" s="82"/>
      <c r="N19" s="82"/>
      <c r="O19" s="47"/>
      <c r="P19" s="65" t="s">
        <v>16</v>
      </c>
    </row>
    <row r="20" spans="1:16" ht="18.75" customHeight="1">
      <c r="A20" s="65"/>
      <c r="B20" s="65"/>
      <c r="C20" s="65"/>
      <c r="D20" s="65"/>
      <c r="E20" s="65"/>
      <c r="F20" s="65"/>
      <c r="G20" s="65"/>
      <c r="H20" s="65"/>
      <c r="I20" s="67"/>
      <c r="J20" s="67"/>
      <c r="K20" s="67"/>
      <c r="L20" s="6" t="s">
        <v>12</v>
      </c>
      <c r="M20" s="6" t="s">
        <v>13</v>
      </c>
      <c r="N20" s="6" t="s">
        <v>14</v>
      </c>
      <c r="O20" s="6" t="s">
        <v>15</v>
      </c>
      <c r="P20" s="65"/>
    </row>
    <row r="21" spans="1:16" ht="15">
      <c r="A21" s="51" t="s">
        <v>17</v>
      </c>
      <c r="B21" s="52"/>
      <c r="C21" s="52"/>
      <c r="D21" s="52"/>
      <c r="E21" s="52"/>
      <c r="F21" s="52"/>
      <c r="G21" s="52"/>
      <c r="H21" s="53"/>
      <c r="I21" s="5"/>
      <c r="J21" s="2"/>
      <c r="K21" s="2"/>
      <c r="L21" s="6"/>
      <c r="M21" s="6"/>
      <c r="N21" s="6"/>
      <c r="O21" s="6"/>
      <c r="P21" s="2"/>
    </row>
    <row r="22" spans="1:16" ht="15">
      <c r="A22" s="54" t="s">
        <v>18</v>
      </c>
      <c r="B22" s="55"/>
      <c r="C22" s="55"/>
      <c r="D22" s="55"/>
      <c r="E22" s="55"/>
      <c r="F22" s="55"/>
      <c r="G22" s="55"/>
      <c r="H22" s="56"/>
      <c r="I22" s="5"/>
      <c r="J22" s="2"/>
      <c r="K22" s="2"/>
      <c r="L22" s="6">
        <f aca="true" t="shared" si="0" ref="L22:L28">P22/4</f>
        <v>375</v>
      </c>
      <c r="M22" s="6">
        <f aca="true" t="shared" si="1" ref="M22:M28">P22/4</f>
        <v>375</v>
      </c>
      <c r="N22" s="6">
        <f aca="true" t="shared" si="2" ref="N22:N28">P22/4</f>
        <v>375</v>
      </c>
      <c r="O22" s="6">
        <f aca="true" t="shared" si="3" ref="O22:O28">P22/4</f>
        <v>375</v>
      </c>
      <c r="P22" s="8">
        <v>1500</v>
      </c>
    </row>
    <row r="23" spans="1:18" ht="26.25" customHeight="1">
      <c r="A23" s="54" t="s">
        <v>19</v>
      </c>
      <c r="B23" s="55"/>
      <c r="C23" s="55"/>
      <c r="D23" s="55"/>
      <c r="E23" s="55"/>
      <c r="F23" s="55"/>
      <c r="G23" s="55"/>
      <c r="H23" s="56"/>
      <c r="I23" s="4" t="s">
        <v>23</v>
      </c>
      <c r="J23" s="6">
        <v>0.6</v>
      </c>
      <c r="K23" s="6">
        <v>1019.7</v>
      </c>
      <c r="L23" s="8">
        <f t="shared" si="0"/>
        <v>1835.46</v>
      </c>
      <c r="M23" s="8">
        <f t="shared" si="1"/>
        <v>1835.46</v>
      </c>
      <c r="N23" s="8">
        <f t="shared" si="2"/>
        <v>1835.46</v>
      </c>
      <c r="O23" s="8">
        <f t="shared" si="3"/>
        <v>1835.46</v>
      </c>
      <c r="P23" s="8">
        <f>J23*K23*12</f>
        <v>7341.84</v>
      </c>
      <c r="R23" s="12"/>
    </row>
    <row r="24" spans="1:16" ht="27.75" customHeight="1">
      <c r="A24" s="54" t="s">
        <v>20</v>
      </c>
      <c r="B24" s="55"/>
      <c r="C24" s="55"/>
      <c r="D24" s="55"/>
      <c r="E24" s="55"/>
      <c r="F24" s="55"/>
      <c r="G24" s="55"/>
      <c r="H24" s="56"/>
      <c r="I24" s="4" t="s">
        <v>23</v>
      </c>
      <c r="J24" s="6">
        <v>1.13</v>
      </c>
      <c r="K24" s="6">
        <v>1019.7</v>
      </c>
      <c r="L24" s="8">
        <f t="shared" si="0"/>
        <v>3456.783</v>
      </c>
      <c r="M24" s="8">
        <f t="shared" si="1"/>
        <v>3456.783</v>
      </c>
      <c r="N24" s="8">
        <f t="shared" si="2"/>
        <v>3456.783</v>
      </c>
      <c r="O24" s="8">
        <f t="shared" si="3"/>
        <v>3456.783</v>
      </c>
      <c r="P24" s="8">
        <f>K24*J24*12</f>
        <v>13827.132</v>
      </c>
    </row>
    <row r="25" spans="1:16" ht="28.5" customHeight="1">
      <c r="A25" s="54" t="s">
        <v>21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0.47</v>
      </c>
      <c r="K25" s="6">
        <v>1019.7</v>
      </c>
      <c r="L25" s="8">
        <f t="shared" si="0"/>
        <v>1437.777</v>
      </c>
      <c r="M25" s="8">
        <f t="shared" si="1"/>
        <v>1437.777</v>
      </c>
      <c r="N25" s="8">
        <f t="shared" si="2"/>
        <v>1437.777</v>
      </c>
      <c r="O25" s="8">
        <f t="shared" si="3"/>
        <v>1437.777</v>
      </c>
      <c r="P25" s="8">
        <f>K25*J25*12</f>
        <v>5751.108</v>
      </c>
    </row>
    <row r="26" spans="1:16" ht="21.75" customHeight="1">
      <c r="A26" s="73" t="s">
        <v>34</v>
      </c>
      <c r="B26" s="74"/>
      <c r="C26" s="74"/>
      <c r="D26" s="74"/>
      <c r="E26" s="74"/>
      <c r="F26" s="74"/>
      <c r="G26" s="74"/>
      <c r="H26" s="75"/>
      <c r="I26" s="4" t="s">
        <v>23</v>
      </c>
      <c r="J26" s="6"/>
      <c r="K26" s="6"/>
      <c r="L26" s="8">
        <f t="shared" si="0"/>
        <v>750</v>
      </c>
      <c r="M26" s="8">
        <f t="shared" si="1"/>
        <v>750</v>
      </c>
      <c r="N26" s="8">
        <f t="shared" si="2"/>
        <v>750</v>
      </c>
      <c r="O26" s="8">
        <f t="shared" si="3"/>
        <v>750</v>
      </c>
      <c r="P26" s="6">
        <v>3000</v>
      </c>
    </row>
    <row r="27" spans="1:16" ht="27.75" customHeight="1">
      <c r="A27" s="54" t="s">
        <v>35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1.2</v>
      </c>
      <c r="K27" s="6">
        <v>1019.7</v>
      </c>
      <c r="L27" s="8">
        <f t="shared" si="0"/>
        <v>3670.92</v>
      </c>
      <c r="M27" s="8">
        <f t="shared" si="1"/>
        <v>3670.92</v>
      </c>
      <c r="N27" s="8">
        <f t="shared" si="2"/>
        <v>3670.92</v>
      </c>
      <c r="O27" s="8">
        <f t="shared" si="3"/>
        <v>3670.92</v>
      </c>
      <c r="P27" s="8">
        <f>J27*K27*12</f>
        <v>14683.68</v>
      </c>
    </row>
    <row r="28" spans="1:16" ht="22.5" customHeight="1">
      <c r="A28" s="54" t="s">
        <v>36</v>
      </c>
      <c r="B28" s="55"/>
      <c r="C28" s="55"/>
      <c r="D28" s="55"/>
      <c r="E28" s="55"/>
      <c r="F28" s="55"/>
      <c r="G28" s="55"/>
      <c r="H28" s="56"/>
      <c r="I28" s="4" t="s">
        <v>23</v>
      </c>
      <c r="J28" s="6">
        <v>0.8</v>
      </c>
      <c r="K28" s="6">
        <v>1019.7</v>
      </c>
      <c r="L28" s="8">
        <f t="shared" si="0"/>
        <v>2447.28</v>
      </c>
      <c r="M28" s="8">
        <f t="shared" si="1"/>
        <v>2447.28</v>
      </c>
      <c r="N28" s="8">
        <f t="shared" si="2"/>
        <v>2447.28</v>
      </c>
      <c r="O28" s="8">
        <f t="shared" si="3"/>
        <v>2447.28</v>
      </c>
      <c r="P28" s="8">
        <f>K28*J28*12</f>
        <v>9789.12</v>
      </c>
    </row>
    <row r="29" spans="1:16" ht="15.75" customHeight="1">
      <c r="A29" s="54" t="s">
        <v>40</v>
      </c>
      <c r="B29" s="55"/>
      <c r="C29" s="55"/>
      <c r="D29" s="55"/>
      <c r="E29" s="55"/>
      <c r="F29" s="55"/>
      <c r="G29" s="55"/>
      <c r="H29" s="56"/>
      <c r="I29" s="4" t="s">
        <v>24</v>
      </c>
      <c r="J29" s="6"/>
      <c r="K29" s="6"/>
      <c r="L29" s="6"/>
      <c r="M29" s="6"/>
      <c r="N29" s="6"/>
      <c r="O29" s="6"/>
      <c r="P29" s="8"/>
    </row>
    <row r="30" spans="1:16" ht="24" customHeight="1">
      <c r="A30" s="73" t="s">
        <v>41</v>
      </c>
      <c r="B30" s="74"/>
      <c r="C30" s="74"/>
      <c r="D30" s="74"/>
      <c r="E30" s="74"/>
      <c r="F30" s="74"/>
      <c r="G30" s="74"/>
      <c r="H30" s="75"/>
      <c r="I30" s="5"/>
      <c r="J30" s="6"/>
      <c r="K30" s="2"/>
      <c r="L30" s="6">
        <f>P30/4</f>
        <v>572.75</v>
      </c>
      <c r="M30" s="8">
        <f>P30/4</f>
        <v>572.75</v>
      </c>
      <c r="N30" s="8">
        <f>P30/4</f>
        <v>572.75</v>
      </c>
      <c r="O30" s="8">
        <f>P30/4</f>
        <v>572.75</v>
      </c>
      <c r="P30" s="8">
        <v>2291</v>
      </c>
    </row>
    <row r="31" spans="1:18" ht="15">
      <c r="A31" s="54" t="s">
        <v>42</v>
      </c>
      <c r="B31" s="55"/>
      <c r="C31" s="55"/>
      <c r="D31" s="55"/>
      <c r="E31" s="55"/>
      <c r="F31" s="55"/>
      <c r="G31" s="55"/>
      <c r="H31" s="56"/>
      <c r="I31" s="6" t="s">
        <v>25</v>
      </c>
      <c r="J31" s="6"/>
      <c r="K31" s="6"/>
      <c r="L31" s="6"/>
      <c r="M31" s="8"/>
      <c r="N31" s="6"/>
      <c r="O31" s="8"/>
      <c r="P31" s="8"/>
      <c r="R31" s="12"/>
    </row>
    <row r="32" spans="1:18" ht="15">
      <c r="A32" s="51" t="s">
        <v>141</v>
      </c>
      <c r="B32" s="52"/>
      <c r="C32" s="52"/>
      <c r="D32" s="52"/>
      <c r="E32" s="52"/>
      <c r="F32" s="52"/>
      <c r="G32" s="52"/>
      <c r="H32" s="53"/>
      <c r="I32" s="4"/>
      <c r="J32" s="6"/>
      <c r="K32" s="6"/>
      <c r="L32" s="6"/>
      <c r="M32" s="8"/>
      <c r="N32" s="6"/>
      <c r="O32" s="8"/>
      <c r="P32" s="8"/>
      <c r="R32" s="12"/>
    </row>
    <row r="33" spans="1:18" ht="22.5">
      <c r="A33" s="54" t="s">
        <v>142</v>
      </c>
      <c r="B33" s="55"/>
      <c r="C33" s="55"/>
      <c r="D33" s="55"/>
      <c r="E33" s="55"/>
      <c r="F33" s="55"/>
      <c r="G33" s="55"/>
      <c r="H33" s="56"/>
      <c r="I33" s="4" t="s">
        <v>23</v>
      </c>
      <c r="J33" s="6">
        <v>1.9</v>
      </c>
      <c r="K33" s="6">
        <v>1019.7</v>
      </c>
      <c r="L33" s="8">
        <f>P33/4</f>
        <v>5812.29</v>
      </c>
      <c r="M33" s="8">
        <f>P33/4</f>
        <v>5812.29</v>
      </c>
      <c r="N33" s="8">
        <f>P33/4</f>
        <v>5812.29</v>
      </c>
      <c r="O33" s="8">
        <f>P33/4</f>
        <v>5812.29</v>
      </c>
      <c r="P33" s="8">
        <f>K33*J33*12</f>
        <v>23249.16</v>
      </c>
      <c r="R33" s="12"/>
    </row>
    <row r="34" spans="1:16" ht="15">
      <c r="A34" s="51" t="s">
        <v>143</v>
      </c>
      <c r="B34" s="52"/>
      <c r="C34" s="52"/>
      <c r="D34" s="52"/>
      <c r="E34" s="52"/>
      <c r="F34" s="52"/>
      <c r="G34" s="52"/>
      <c r="H34" s="53"/>
      <c r="I34" s="5"/>
      <c r="J34" s="6"/>
      <c r="K34" s="2"/>
      <c r="L34" s="2"/>
      <c r="M34" s="2"/>
      <c r="N34" s="2"/>
      <c r="O34" s="2"/>
      <c r="P34" s="6"/>
    </row>
    <row r="35" spans="1:16" ht="21" customHeight="1">
      <c r="A35" s="73" t="s">
        <v>144</v>
      </c>
      <c r="B35" s="74"/>
      <c r="C35" s="74"/>
      <c r="D35" s="74"/>
      <c r="E35" s="74"/>
      <c r="F35" s="74"/>
      <c r="G35" s="74"/>
      <c r="H35" s="75"/>
      <c r="I35" s="2"/>
      <c r="J35" s="6"/>
      <c r="K35" s="2"/>
      <c r="L35" s="8">
        <f>P35/4</f>
        <v>1284.75</v>
      </c>
      <c r="M35" s="8">
        <f>P35/4</f>
        <v>1284.75</v>
      </c>
      <c r="N35" s="8">
        <f>P35/4</f>
        <v>1284.75</v>
      </c>
      <c r="O35" s="8">
        <f>P35/4</f>
        <v>1284.75</v>
      </c>
      <c r="P35" s="8">
        <v>5139</v>
      </c>
    </row>
    <row r="36" spans="1:16" ht="15" customHeight="1">
      <c r="A36" s="73" t="s">
        <v>145</v>
      </c>
      <c r="B36" s="74"/>
      <c r="C36" s="74"/>
      <c r="D36" s="74"/>
      <c r="E36" s="74"/>
      <c r="F36" s="74"/>
      <c r="G36" s="74"/>
      <c r="H36" s="75"/>
      <c r="I36" s="6" t="s">
        <v>27</v>
      </c>
      <c r="J36" s="6">
        <v>3.94</v>
      </c>
      <c r="K36" s="6">
        <v>57</v>
      </c>
      <c r="L36" s="8">
        <f>P36/4</f>
        <v>673.74</v>
      </c>
      <c r="M36" s="8">
        <f>L36</f>
        <v>673.74</v>
      </c>
      <c r="N36" s="8">
        <f>M36</f>
        <v>673.74</v>
      </c>
      <c r="O36" s="8">
        <f>N36</f>
        <v>673.74</v>
      </c>
      <c r="P36" s="8">
        <f>J36*K36*12</f>
        <v>2694.96</v>
      </c>
    </row>
    <row r="37" spans="1:17" ht="15">
      <c r="A37" s="51" t="s">
        <v>28</v>
      </c>
      <c r="B37" s="52"/>
      <c r="C37" s="52"/>
      <c r="D37" s="52"/>
      <c r="E37" s="52"/>
      <c r="F37" s="52"/>
      <c r="G37" s="52"/>
      <c r="H37" s="53"/>
      <c r="I37" s="2"/>
      <c r="J37" s="6"/>
      <c r="K37" s="2"/>
      <c r="L37" s="14">
        <f>SUM(L22:L36)</f>
        <v>22316.750000000004</v>
      </c>
      <c r="M37" s="14">
        <f>SUM(M22:M36)</f>
        <v>22316.750000000004</v>
      </c>
      <c r="N37" s="14">
        <f>SUM(N22:N36)</f>
        <v>22316.750000000004</v>
      </c>
      <c r="O37" s="14">
        <f>SUM(O22:O36)</f>
        <v>22316.750000000004</v>
      </c>
      <c r="P37" s="14">
        <f>SUM(P22:P36)</f>
        <v>89267.00000000001</v>
      </c>
      <c r="Q37" s="15"/>
    </row>
    <row r="38" spans="1:16" ht="15" customHeight="1">
      <c r="A38" s="73" t="s">
        <v>125</v>
      </c>
      <c r="B38" s="74"/>
      <c r="C38" s="74"/>
      <c r="D38" s="74"/>
      <c r="E38" s="74"/>
      <c r="F38" s="74"/>
      <c r="G38" s="74"/>
      <c r="H38" s="75"/>
      <c r="I38" s="2"/>
      <c r="J38" s="6"/>
      <c r="K38" s="2"/>
      <c r="L38" s="13"/>
      <c r="M38" s="13"/>
      <c r="N38" s="13"/>
      <c r="O38" s="13"/>
      <c r="P38" s="8">
        <f>I14</f>
        <v>12172.77072</v>
      </c>
    </row>
    <row r="39" spans="1:16" ht="15" customHeight="1">
      <c r="A39" s="79" t="s">
        <v>29</v>
      </c>
      <c r="B39" s="80"/>
      <c r="C39" s="80"/>
      <c r="D39" s="80"/>
      <c r="E39" s="80"/>
      <c r="F39" s="80"/>
      <c r="G39" s="80"/>
      <c r="H39" s="81"/>
      <c r="I39" s="2"/>
      <c r="J39" s="6"/>
      <c r="K39" s="2"/>
      <c r="L39" s="13"/>
      <c r="M39" s="13"/>
      <c r="N39" s="13"/>
      <c r="O39" s="13"/>
      <c r="P39" s="14">
        <f>P37+P38</f>
        <v>101439.77072000001</v>
      </c>
    </row>
    <row r="40" spans="1:19" ht="15">
      <c r="A40" s="54" t="s">
        <v>30</v>
      </c>
      <c r="B40" s="55"/>
      <c r="C40" s="55"/>
      <c r="D40" s="55"/>
      <c r="E40" s="55"/>
      <c r="F40" s="55"/>
      <c r="G40" s="55"/>
      <c r="H40" s="56"/>
      <c r="I40" s="2"/>
      <c r="J40" s="6"/>
      <c r="K40" s="2"/>
      <c r="L40" s="2"/>
      <c r="M40" s="2"/>
      <c r="N40" s="2"/>
      <c r="O40" s="2"/>
      <c r="P40" s="6">
        <v>0</v>
      </c>
      <c r="Q40" s="15"/>
      <c r="S40" s="15"/>
    </row>
    <row r="43" ht="15">
      <c r="P43" s="15"/>
    </row>
  </sheetData>
  <mergeCells count="42">
    <mergeCell ref="A39:H39"/>
    <mergeCell ref="A40:H40"/>
    <mergeCell ref="A35:H35"/>
    <mergeCell ref="A36:H36"/>
    <mergeCell ref="A37:H37"/>
    <mergeCell ref="A38:H38"/>
    <mergeCell ref="A29:H29"/>
    <mergeCell ref="A30:H30"/>
    <mergeCell ref="A31:H31"/>
    <mergeCell ref="A34:H34"/>
    <mergeCell ref="A32:H32"/>
    <mergeCell ref="A33:H33"/>
    <mergeCell ref="A25:H25"/>
    <mergeCell ref="A26:H26"/>
    <mergeCell ref="A27:H27"/>
    <mergeCell ref="A28:H28"/>
    <mergeCell ref="A21:H21"/>
    <mergeCell ref="A22:H22"/>
    <mergeCell ref="A23:H23"/>
    <mergeCell ref="A24:H24"/>
    <mergeCell ref="J19:J20"/>
    <mergeCell ref="K19:K20"/>
    <mergeCell ref="L19:O19"/>
    <mergeCell ref="P19:P20"/>
    <mergeCell ref="A19:H20"/>
    <mergeCell ref="I19:I20"/>
    <mergeCell ref="A17:H17"/>
    <mergeCell ref="A14:H14"/>
    <mergeCell ref="A15:H15"/>
    <mergeCell ref="A16:H16"/>
    <mergeCell ref="A18:I18"/>
    <mergeCell ref="A11:H11"/>
    <mergeCell ref="A12:H12"/>
    <mergeCell ref="A13:H13"/>
    <mergeCell ref="A6:P6"/>
    <mergeCell ref="A7:P7"/>
    <mergeCell ref="A9:H9"/>
    <mergeCell ref="A10:H10"/>
    <mergeCell ref="A1:B1"/>
    <mergeCell ref="A3:B3"/>
    <mergeCell ref="L4:P4"/>
    <mergeCell ref="K3:P3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1.8984375" style="0" customWidth="1"/>
    <col min="7" max="7" width="0.59375" style="0" hidden="1" customWidth="1"/>
    <col min="8" max="8" width="3.296875" style="0" customWidth="1"/>
    <col min="9" max="9" width="8.8984375" style="0" customWidth="1"/>
    <col min="10" max="10" width="7.3984375" style="0" customWidth="1"/>
    <col min="11" max="11" width="6.69921875" style="0" customWidth="1"/>
    <col min="12" max="12" width="6.8984375" style="0" customWidth="1"/>
    <col min="13" max="13" width="5.8984375" style="0" customWidth="1"/>
    <col min="14" max="14" width="6.3984375" style="0" customWidth="1"/>
    <col min="15" max="15" width="7.296875" style="0" customWidth="1"/>
    <col min="16" max="16" width="6.296875" style="0" customWidth="1"/>
  </cols>
  <sheetData>
    <row r="1" spans="1:14" ht="15">
      <c r="A1" s="68" t="s">
        <v>1</v>
      </c>
      <c r="B1" s="68"/>
      <c r="L1" s="7"/>
      <c r="M1" s="9" t="s">
        <v>1</v>
      </c>
      <c r="N1" s="9"/>
    </row>
    <row r="3" spans="1:16" ht="15">
      <c r="A3" s="69" t="s">
        <v>0</v>
      </c>
      <c r="B3" s="69"/>
      <c r="K3" s="76" t="s">
        <v>113</v>
      </c>
      <c r="L3" s="76"/>
      <c r="M3" s="76"/>
      <c r="N3" s="76"/>
      <c r="O3" s="76"/>
      <c r="P3" s="76"/>
    </row>
    <row r="4" spans="1:16" ht="15">
      <c r="A4" s="1" t="s">
        <v>22</v>
      </c>
      <c r="B4" s="1"/>
      <c r="D4" s="11" t="s">
        <v>33</v>
      </c>
      <c r="L4" s="76" t="s">
        <v>31</v>
      </c>
      <c r="M4" s="76"/>
      <c r="N4" s="76"/>
      <c r="O4" s="76"/>
      <c r="P4" s="76"/>
    </row>
    <row r="5" spans="1:4" ht="15">
      <c r="A5" s="1" t="s">
        <v>22</v>
      </c>
      <c r="B5" s="1"/>
      <c r="D5" s="11" t="s">
        <v>33</v>
      </c>
    </row>
    <row r="6" spans="1:16" ht="15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>
      <c r="A7" s="78" t="s">
        <v>52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83"/>
      <c r="B9" s="83"/>
      <c r="C9" s="83"/>
      <c r="D9" s="83"/>
      <c r="E9" s="83"/>
      <c r="F9" s="83"/>
      <c r="G9" s="83"/>
      <c r="H9" s="83"/>
      <c r="I9" s="4" t="s">
        <v>6</v>
      </c>
    </row>
    <row r="10" spans="1:9" ht="1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3">
        <v>0</v>
      </c>
    </row>
    <row r="11" spans="1:9" ht="22.5" customHeight="1">
      <c r="A11" s="57" t="s">
        <v>3</v>
      </c>
      <c r="B11" s="57"/>
      <c r="C11" s="57"/>
      <c r="D11" s="57"/>
      <c r="E11" s="57"/>
      <c r="F11" s="57"/>
      <c r="G11" s="57"/>
      <c r="H11" s="57"/>
      <c r="I11" s="8">
        <f>(K29*I17*12)+(70.9*2.05*12)+(174.6*2.63*12)</f>
        <v>215281.77360000001</v>
      </c>
    </row>
    <row r="12" spans="1:9" ht="22.5" customHeight="1">
      <c r="A12" s="57" t="s">
        <v>114</v>
      </c>
      <c r="B12" s="57"/>
      <c r="C12" s="57"/>
      <c r="D12" s="57"/>
      <c r="E12" s="57"/>
      <c r="F12" s="57"/>
      <c r="G12" s="57"/>
      <c r="H12" s="57"/>
      <c r="I12" s="8">
        <f>K25*I18*12</f>
        <v>17586.7356</v>
      </c>
    </row>
    <row r="13" spans="1:9" ht="20.25" customHeight="1">
      <c r="A13" s="57" t="s">
        <v>115</v>
      </c>
      <c r="B13" s="57"/>
      <c r="C13" s="57"/>
      <c r="D13" s="57"/>
      <c r="E13" s="57"/>
      <c r="F13" s="57"/>
      <c r="G13" s="57"/>
      <c r="H13" s="57"/>
      <c r="I13" s="8">
        <f>K30*I19*12</f>
        <v>66217.9788</v>
      </c>
    </row>
    <row r="14" spans="1:9" ht="11.25" customHeight="1">
      <c r="A14" s="44" t="s">
        <v>38</v>
      </c>
      <c r="B14" s="44"/>
      <c r="C14" s="44"/>
      <c r="D14" s="44"/>
      <c r="E14" s="44"/>
      <c r="F14" s="44"/>
      <c r="G14" s="44"/>
      <c r="H14" s="44"/>
      <c r="I14" s="18">
        <f>(I11+I12+I13)*12%</f>
        <v>35890.37856</v>
      </c>
    </row>
    <row r="15" spans="1:9" ht="12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8">
        <f>I14</f>
        <v>35890.37856</v>
      </c>
    </row>
    <row r="16" spans="1:9" ht="12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14">
        <f>(I11+I12+I13)-I15</f>
        <v>263196.10944000003</v>
      </c>
    </row>
    <row r="17" spans="1:9" ht="21.75" customHeight="1">
      <c r="A17" s="57" t="s">
        <v>5</v>
      </c>
      <c r="B17" s="57"/>
      <c r="C17" s="57"/>
      <c r="D17" s="57"/>
      <c r="E17" s="57"/>
      <c r="F17" s="57"/>
      <c r="G17" s="57"/>
      <c r="H17" s="57"/>
      <c r="I17" s="29">
        <v>6.88</v>
      </c>
    </row>
    <row r="18" spans="1:9" ht="21" customHeight="1">
      <c r="A18" s="57" t="s">
        <v>116</v>
      </c>
      <c r="B18" s="57"/>
      <c r="C18" s="57"/>
      <c r="D18" s="57"/>
      <c r="E18" s="57"/>
      <c r="F18" s="57"/>
      <c r="G18" s="57"/>
      <c r="H18" s="57"/>
      <c r="I18" s="6">
        <v>0.53</v>
      </c>
    </row>
    <row r="19" spans="1:9" ht="21" customHeight="1">
      <c r="A19" s="57" t="s">
        <v>117</v>
      </c>
      <c r="B19" s="57"/>
      <c r="C19" s="57"/>
      <c r="D19" s="57"/>
      <c r="E19" s="57"/>
      <c r="F19" s="57"/>
      <c r="G19" s="57"/>
      <c r="H19" s="57"/>
      <c r="I19" s="6">
        <v>2.19</v>
      </c>
    </row>
    <row r="20" spans="1:9" ht="15">
      <c r="A20" s="64"/>
      <c r="B20" s="64"/>
      <c r="C20" s="64"/>
      <c r="D20" s="64"/>
      <c r="E20" s="64"/>
      <c r="F20" s="64"/>
      <c r="G20" s="64"/>
      <c r="H20" s="64"/>
      <c r="I20" s="64"/>
    </row>
    <row r="21" spans="1:16" ht="15" customHeight="1">
      <c r="A21" s="65" t="s">
        <v>7</v>
      </c>
      <c r="B21" s="65"/>
      <c r="C21" s="65"/>
      <c r="D21" s="65"/>
      <c r="E21" s="65"/>
      <c r="F21" s="65"/>
      <c r="G21" s="65"/>
      <c r="H21" s="65"/>
      <c r="I21" s="66" t="s">
        <v>8</v>
      </c>
      <c r="J21" s="66" t="s">
        <v>9</v>
      </c>
      <c r="K21" s="66" t="s">
        <v>10</v>
      </c>
      <c r="L21" s="82" t="s">
        <v>11</v>
      </c>
      <c r="M21" s="82"/>
      <c r="N21" s="82"/>
      <c r="O21" s="47"/>
      <c r="P21" s="65" t="s">
        <v>16</v>
      </c>
    </row>
    <row r="22" spans="1:16" ht="18.75" customHeight="1">
      <c r="A22" s="65"/>
      <c r="B22" s="65"/>
      <c r="C22" s="65"/>
      <c r="D22" s="65"/>
      <c r="E22" s="65"/>
      <c r="F22" s="65"/>
      <c r="G22" s="65"/>
      <c r="H22" s="65"/>
      <c r="I22" s="67"/>
      <c r="J22" s="67"/>
      <c r="K22" s="67"/>
      <c r="L22" s="6" t="s">
        <v>12</v>
      </c>
      <c r="M22" s="6" t="s">
        <v>13</v>
      </c>
      <c r="N22" s="6" t="s">
        <v>14</v>
      </c>
      <c r="O22" s="6" t="s">
        <v>15</v>
      </c>
      <c r="P22" s="65"/>
    </row>
    <row r="23" spans="1:16" ht="15">
      <c r="A23" s="51" t="s">
        <v>17</v>
      </c>
      <c r="B23" s="52"/>
      <c r="C23" s="52"/>
      <c r="D23" s="52"/>
      <c r="E23" s="52"/>
      <c r="F23" s="52"/>
      <c r="G23" s="52"/>
      <c r="H23" s="53"/>
      <c r="I23" s="5"/>
      <c r="J23" s="2"/>
      <c r="K23" s="2"/>
      <c r="L23" s="6"/>
      <c r="M23" s="6"/>
      <c r="N23" s="6"/>
      <c r="O23" s="6"/>
      <c r="P23" s="2"/>
    </row>
    <row r="24" spans="1:16" ht="15">
      <c r="A24" s="54" t="s">
        <v>18</v>
      </c>
      <c r="B24" s="55"/>
      <c r="C24" s="55"/>
      <c r="D24" s="55"/>
      <c r="E24" s="55"/>
      <c r="F24" s="55"/>
      <c r="G24" s="55"/>
      <c r="H24" s="56"/>
      <c r="I24" s="5"/>
      <c r="J24" s="2"/>
      <c r="K24" s="2"/>
      <c r="L24" s="6">
        <f aca="true" t="shared" si="0" ref="L24:L30">P24/4</f>
        <v>1500</v>
      </c>
      <c r="M24" s="6">
        <f aca="true" t="shared" si="1" ref="M24:M30">P24/4</f>
        <v>1500</v>
      </c>
      <c r="N24" s="6">
        <f aca="true" t="shared" si="2" ref="N24:N30">P24/4</f>
        <v>1500</v>
      </c>
      <c r="O24" s="6">
        <f aca="true" t="shared" si="3" ref="O24:O30">P24/4</f>
        <v>1500</v>
      </c>
      <c r="P24" s="8">
        <v>6000</v>
      </c>
    </row>
    <row r="25" spans="1:18" ht="26.25" customHeight="1">
      <c r="A25" s="54" t="s">
        <v>19</v>
      </c>
      <c r="B25" s="55"/>
      <c r="C25" s="55"/>
      <c r="D25" s="55"/>
      <c r="E25" s="55"/>
      <c r="F25" s="55"/>
      <c r="G25" s="55"/>
      <c r="H25" s="56"/>
      <c r="I25" s="4" t="s">
        <v>23</v>
      </c>
      <c r="J25" s="6">
        <v>0.6</v>
      </c>
      <c r="K25" s="6">
        <f>2519.71+245.5</f>
        <v>2765.21</v>
      </c>
      <c r="L25" s="8">
        <f t="shared" si="0"/>
        <v>4977.378</v>
      </c>
      <c r="M25" s="8">
        <f t="shared" si="1"/>
        <v>4977.378</v>
      </c>
      <c r="N25" s="8">
        <f t="shared" si="2"/>
        <v>4977.378</v>
      </c>
      <c r="O25" s="8">
        <f t="shared" si="3"/>
        <v>4977.378</v>
      </c>
      <c r="P25" s="8">
        <f>J25*K25*12</f>
        <v>19909.512</v>
      </c>
      <c r="R25" s="12"/>
    </row>
    <row r="26" spans="1:16" ht="27.75" customHeight="1">
      <c r="A26" s="54" t="s">
        <v>20</v>
      </c>
      <c r="B26" s="55"/>
      <c r="C26" s="55"/>
      <c r="D26" s="55"/>
      <c r="E26" s="55"/>
      <c r="F26" s="55"/>
      <c r="G26" s="55"/>
      <c r="H26" s="56"/>
      <c r="I26" s="4" t="s">
        <v>23</v>
      </c>
      <c r="J26" s="6">
        <v>1.13</v>
      </c>
      <c r="K26" s="6">
        <f>2519.71+245.5</f>
        <v>2765.21</v>
      </c>
      <c r="L26" s="8">
        <f t="shared" si="0"/>
        <v>9374.061899999999</v>
      </c>
      <c r="M26" s="8">
        <f t="shared" si="1"/>
        <v>9374.061899999999</v>
      </c>
      <c r="N26" s="8">
        <f t="shared" si="2"/>
        <v>9374.061899999999</v>
      </c>
      <c r="O26" s="8">
        <f t="shared" si="3"/>
        <v>9374.061899999999</v>
      </c>
      <c r="P26" s="8">
        <f>K26*J26*12</f>
        <v>37496.247599999995</v>
      </c>
    </row>
    <row r="27" spans="1:16" ht="28.5" customHeight="1">
      <c r="A27" s="54" t="s">
        <v>21</v>
      </c>
      <c r="B27" s="55"/>
      <c r="C27" s="55"/>
      <c r="D27" s="55"/>
      <c r="E27" s="55"/>
      <c r="F27" s="55"/>
      <c r="G27" s="55"/>
      <c r="H27" s="56"/>
      <c r="I27" s="4" t="s">
        <v>23</v>
      </c>
      <c r="J27" s="6">
        <v>0.47</v>
      </c>
      <c r="K27" s="6">
        <f>2519.71+245.5</f>
        <v>2765.21</v>
      </c>
      <c r="L27" s="8">
        <f t="shared" si="0"/>
        <v>3898.9461</v>
      </c>
      <c r="M27" s="8">
        <f t="shared" si="1"/>
        <v>3898.9461</v>
      </c>
      <c r="N27" s="8">
        <f t="shared" si="2"/>
        <v>3898.9461</v>
      </c>
      <c r="O27" s="8">
        <f t="shared" si="3"/>
        <v>3898.9461</v>
      </c>
      <c r="P27" s="8">
        <f>K27*J27*12</f>
        <v>15595.7844</v>
      </c>
    </row>
    <row r="28" spans="1:16" ht="21.75" customHeight="1">
      <c r="A28" s="73" t="s">
        <v>34</v>
      </c>
      <c r="B28" s="74"/>
      <c r="C28" s="74"/>
      <c r="D28" s="74"/>
      <c r="E28" s="74"/>
      <c r="F28" s="74"/>
      <c r="G28" s="74"/>
      <c r="H28" s="75"/>
      <c r="I28" s="4" t="s">
        <v>23</v>
      </c>
      <c r="J28" s="6"/>
      <c r="K28" s="6"/>
      <c r="L28" s="6">
        <f t="shared" si="0"/>
        <v>2750</v>
      </c>
      <c r="M28" s="6">
        <f t="shared" si="1"/>
        <v>2750</v>
      </c>
      <c r="N28" s="6">
        <f t="shared" si="2"/>
        <v>2750</v>
      </c>
      <c r="O28" s="6">
        <f t="shared" si="3"/>
        <v>2750</v>
      </c>
      <c r="P28" s="6">
        <v>11000</v>
      </c>
    </row>
    <row r="29" spans="1:16" ht="27.75" customHeight="1">
      <c r="A29" s="54" t="s">
        <v>35</v>
      </c>
      <c r="B29" s="55"/>
      <c r="C29" s="55"/>
      <c r="D29" s="55"/>
      <c r="E29" s="55"/>
      <c r="F29" s="55"/>
      <c r="G29" s="55"/>
      <c r="H29" s="56"/>
      <c r="I29" s="4" t="s">
        <v>23</v>
      </c>
      <c r="J29" s="6">
        <v>1.2</v>
      </c>
      <c r="K29" s="6">
        <v>2519.71</v>
      </c>
      <c r="L29" s="8">
        <f t="shared" si="0"/>
        <v>9070.956</v>
      </c>
      <c r="M29" s="8">
        <f t="shared" si="1"/>
        <v>9070.956</v>
      </c>
      <c r="N29" s="6">
        <f t="shared" si="2"/>
        <v>9070.956</v>
      </c>
      <c r="O29" s="8">
        <f t="shared" si="3"/>
        <v>9070.956</v>
      </c>
      <c r="P29" s="8">
        <f>J29*K29*12</f>
        <v>36283.824</v>
      </c>
    </row>
    <row r="30" spans="1:16" ht="22.5" customHeight="1">
      <c r="A30" s="54" t="s">
        <v>36</v>
      </c>
      <c r="B30" s="55"/>
      <c r="C30" s="55"/>
      <c r="D30" s="55"/>
      <c r="E30" s="55"/>
      <c r="F30" s="55"/>
      <c r="G30" s="55"/>
      <c r="H30" s="56"/>
      <c r="I30" s="4" t="s">
        <v>23</v>
      </c>
      <c r="J30" s="6">
        <v>0.8</v>
      </c>
      <c r="K30" s="6">
        <v>2519.71</v>
      </c>
      <c r="L30" s="8">
        <f t="shared" si="0"/>
        <v>6047.304</v>
      </c>
      <c r="M30" s="8">
        <f t="shared" si="1"/>
        <v>6047.304</v>
      </c>
      <c r="N30" s="8">
        <f t="shared" si="2"/>
        <v>6047.304</v>
      </c>
      <c r="O30" s="8">
        <f t="shared" si="3"/>
        <v>6047.304</v>
      </c>
      <c r="P30" s="8">
        <f>K30*J30*12</f>
        <v>24189.216</v>
      </c>
    </row>
    <row r="31" spans="1:16" ht="15.75" customHeight="1">
      <c r="A31" s="54" t="s">
        <v>40</v>
      </c>
      <c r="B31" s="55"/>
      <c r="C31" s="55"/>
      <c r="D31" s="55"/>
      <c r="E31" s="55"/>
      <c r="F31" s="55"/>
      <c r="G31" s="55"/>
      <c r="H31" s="56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73" t="s">
        <v>41</v>
      </c>
      <c r="B32" s="74"/>
      <c r="C32" s="74"/>
      <c r="D32" s="74"/>
      <c r="E32" s="74"/>
      <c r="F32" s="74"/>
      <c r="G32" s="74"/>
      <c r="H32" s="75"/>
      <c r="I32" s="5"/>
      <c r="J32" s="6"/>
      <c r="K32" s="2"/>
      <c r="L32" s="8">
        <f>P32/4</f>
        <v>1890.5</v>
      </c>
      <c r="M32" s="8">
        <f>P32/4</f>
        <v>1890.5</v>
      </c>
      <c r="N32" s="8">
        <f>P32/4</f>
        <v>1890.5</v>
      </c>
      <c r="O32" s="8">
        <f>P32/4</f>
        <v>1890.5</v>
      </c>
      <c r="P32" s="8">
        <v>7562</v>
      </c>
    </row>
    <row r="33" spans="1:18" ht="15">
      <c r="A33" s="54" t="s">
        <v>42</v>
      </c>
      <c r="B33" s="55"/>
      <c r="C33" s="55"/>
      <c r="D33" s="55"/>
      <c r="E33" s="55"/>
      <c r="F33" s="55"/>
      <c r="G33" s="55"/>
      <c r="H33" s="56"/>
      <c r="I33" s="6" t="s">
        <v>25</v>
      </c>
      <c r="J33" s="6">
        <v>1</v>
      </c>
      <c r="K33" s="6">
        <v>432</v>
      </c>
      <c r="L33" s="6"/>
      <c r="M33" s="8">
        <f>P33/2</f>
        <v>216</v>
      </c>
      <c r="N33" s="6"/>
      <c r="O33" s="8">
        <f>P33/2</f>
        <v>216</v>
      </c>
      <c r="P33" s="8">
        <f>K33*J33</f>
        <v>432</v>
      </c>
      <c r="R33" s="12"/>
    </row>
    <row r="34" spans="1:18" ht="22.5">
      <c r="A34" s="84" t="s">
        <v>111</v>
      </c>
      <c r="B34" s="85"/>
      <c r="C34" s="85"/>
      <c r="D34" s="85"/>
      <c r="E34" s="85"/>
      <c r="F34" s="85"/>
      <c r="G34" s="85"/>
      <c r="H34" s="86"/>
      <c r="I34" s="4" t="s">
        <v>23</v>
      </c>
      <c r="J34" s="6">
        <v>0.41</v>
      </c>
      <c r="K34" s="6"/>
      <c r="L34" s="8">
        <f>P34/4</f>
        <v>3099.2432999999996</v>
      </c>
      <c r="M34" s="8">
        <f>P34/4</f>
        <v>3099.2432999999996</v>
      </c>
      <c r="N34" s="8">
        <f>P34/4</f>
        <v>3099.2432999999996</v>
      </c>
      <c r="O34" s="8">
        <f>P34/4</f>
        <v>3099.2432999999996</v>
      </c>
      <c r="P34" s="8">
        <f>K29*J34*12</f>
        <v>12396.973199999999</v>
      </c>
      <c r="R34" s="12"/>
    </row>
    <row r="35" spans="1:18" ht="15">
      <c r="A35" s="51" t="s">
        <v>118</v>
      </c>
      <c r="B35" s="52"/>
      <c r="C35" s="52"/>
      <c r="D35" s="52"/>
      <c r="E35" s="52"/>
      <c r="F35" s="52"/>
      <c r="G35" s="52"/>
      <c r="H35" s="53"/>
      <c r="I35" s="6"/>
      <c r="J35" s="6"/>
      <c r="K35" s="6"/>
      <c r="L35" s="8"/>
      <c r="M35" s="8"/>
      <c r="N35" s="8"/>
      <c r="O35" s="8"/>
      <c r="P35" s="8"/>
      <c r="R35" s="12"/>
    </row>
    <row r="36" spans="1:18" ht="22.5">
      <c r="A36" s="54" t="s">
        <v>119</v>
      </c>
      <c r="B36" s="55"/>
      <c r="C36" s="55"/>
      <c r="D36" s="55"/>
      <c r="E36" s="55"/>
      <c r="F36" s="55"/>
      <c r="G36" s="55"/>
      <c r="H36" s="56"/>
      <c r="I36" s="4" t="s">
        <v>23</v>
      </c>
      <c r="J36" s="6">
        <v>0.48</v>
      </c>
      <c r="K36" s="6">
        <f>2519.71+245.5</f>
        <v>2765.21</v>
      </c>
      <c r="L36" s="8">
        <f>P36/4</f>
        <v>3981.9024</v>
      </c>
      <c r="M36" s="8">
        <f>P36/4</f>
        <v>3981.9024</v>
      </c>
      <c r="N36" s="8">
        <f>P36/4</f>
        <v>3981.9024</v>
      </c>
      <c r="O36" s="8">
        <f>P36/4</f>
        <v>3981.9024</v>
      </c>
      <c r="P36" s="8">
        <f>K36*J36*12</f>
        <v>15927.6096</v>
      </c>
      <c r="R36" s="12"/>
    </row>
    <row r="37" spans="1:18" ht="15">
      <c r="A37" s="51" t="s">
        <v>120</v>
      </c>
      <c r="B37" s="52"/>
      <c r="C37" s="52"/>
      <c r="D37" s="52"/>
      <c r="E37" s="52"/>
      <c r="F37" s="52"/>
      <c r="G37" s="52"/>
      <c r="H37" s="53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54" t="s">
        <v>121</v>
      </c>
      <c r="B38" s="55"/>
      <c r="C38" s="55"/>
      <c r="D38" s="55"/>
      <c r="E38" s="55"/>
      <c r="F38" s="55"/>
      <c r="G38" s="55"/>
      <c r="H38" s="56"/>
      <c r="I38" s="4" t="s">
        <v>23</v>
      </c>
      <c r="J38" s="6">
        <v>1.9</v>
      </c>
      <c r="K38" s="6">
        <v>2519.71</v>
      </c>
      <c r="L38" s="8">
        <f>P38/4</f>
        <v>14362.346999999998</v>
      </c>
      <c r="M38" s="8">
        <f>P38/4</f>
        <v>14362.346999999998</v>
      </c>
      <c r="N38" s="8">
        <f>P38/4</f>
        <v>14362.346999999998</v>
      </c>
      <c r="O38" s="8">
        <f>P38/4</f>
        <v>14362.346999999998</v>
      </c>
      <c r="P38" s="8">
        <f>K38*J38*12</f>
        <v>57449.38799999999</v>
      </c>
      <c r="R38" s="12"/>
    </row>
    <row r="39" spans="1:16" ht="15">
      <c r="A39" s="51" t="s">
        <v>122</v>
      </c>
      <c r="B39" s="52"/>
      <c r="C39" s="52"/>
      <c r="D39" s="52"/>
      <c r="E39" s="52"/>
      <c r="F39" s="52"/>
      <c r="G39" s="52"/>
      <c r="H39" s="53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73" t="s">
        <v>123</v>
      </c>
      <c r="B40" s="74"/>
      <c r="C40" s="74"/>
      <c r="D40" s="74"/>
      <c r="E40" s="74"/>
      <c r="F40" s="74"/>
      <c r="G40" s="74"/>
      <c r="H40" s="75"/>
      <c r="I40" s="2"/>
      <c r="J40" s="6"/>
      <c r="K40" s="2"/>
      <c r="L40" s="8">
        <f>P40/4</f>
        <v>3982</v>
      </c>
      <c r="M40" s="6">
        <f>P40/4</f>
        <v>3982</v>
      </c>
      <c r="N40" s="6">
        <f>P40/4</f>
        <v>3982</v>
      </c>
      <c r="O40" s="8">
        <f>P40/4</f>
        <v>3982</v>
      </c>
      <c r="P40" s="6">
        <v>15928</v>
      </c>
    </row>
    <row r="41" spans="1:16" ht="15" customHeight="1">
      <c r="A41" s="73" t="s">
        <v>124</v>
      </c>
      <c r="B41" s="74"/>
      <c r="C41" s="74"/>
      <c r="D41" s="74"/>
      <c r="E41" s="74"/>
      <c r="F41" s="74"/>
      <c r="G41" s="74"/>
      <c r="H41" s="75"/>
      <c r="I41" s="6" t="s">
        <v>27</v>
      </c>
      <c r="J41" s="6">
        <v>3.94</v>
      </c>
      <c r="K41" s="6">
        <v>64</v>
      </c>
      <c r="L41" s="8">
        <f>P41/4</f>
        <v>756.48</v>
      </c>
      <c r="M41" s="8">
        <f>L41</f>
        <v>756.48</v>
      </c>
      <c r="N41" s="8">
        <f>M41</f>
        <v>756.48</v>
      </c>
      <c r="O41" s="8">
        <f>N41</f>
        <v>756.48</v>
      </c>
      <c r="P41" s="8">
        <f>J41*K41*12</f>
        <v>3025.92</v>
      </c>
    </row>
    <row r="42" spans="1:17" ht="15">
      <c r="A42" s="51" t="s">
        <v>28</v>
      </c>
      <c r="B42" s="52"/>
      <c r="C42" s="52"/>
      <c r="D42" s="52"/>
      <c r="E42" s="52"/>
      <c r="F42" s="52"/>
      <c r="G42" s="52"/>
      <c r="H42" s="53"/>
      <c r="I42" s="2"/>
      <c r="J42" s="6"/>
      <c r="K42" s="2"/>
      <c r="L42" s="14">
        <f>SUM(L24:L41)</f>
        <v>65691.11869999999</v>
      </c>
      <c r="M42" s="14">
        <f>SUM(M24:M41)</f>
        <v>65907.11869999999</v>
      </c>
      <c r="N42" s="14">
        <f>SUM(N24:N41)</f>
        <v>65691.11869999999</v>
      </c>
      <c r="O42" s="14">
        <f>SUM(O24:O41)</f>
        <v>65907.11869999999</v>
      </c>
      <c r="P42" s="14">
        <f>SUM(P24:P41)</f>
        <v>263196.47479999997</v>
      </c>
      <c r="Q42" s="15"/>
    </row>
    <row r="43" spans="1:16" ht="15" customHeight="1">
      <c r="A43" s="73" t="s">
        <v>125</v>
      </c>
      <c r="B43" s="74"/>
      <c r="C43" s="74"/>
      <c r="D43" s="74"/>
      <c r="E43" s="74"/>
      <c r="F43" s="74"/>
      <c r="G43" s="74"/>
      <c r="H43" s="75"/>
      <c r="I43" s="2"/>
      <c r="J43" s="6"/>
      <c r="K43" s="2"/>
      <c r="L43" s="13"/>
      <c r="M43" s="13"/>
      <c r="N43" s="13"/>
      <c r="O43" s="13"/>
      <c r="P43" s="8">
        <f>I15</f>
        <v>35890.37856</v>
      </c>
    </row>
    <row r="44" spans="1:16" ht="15" customHeight="1">
      <c r="A44" s="79" t="s">
        <v>29</v>
      </c>
      <c r="B44" s="80"/>
      <c r="C44" s="80"/>
      <c r="D44" s="80"/>
      <c r="E44" s="80"/>
      <c r="F44" s="80"/>
      <c r="G44" s="80"/>
      <c r="H44" s="81"/>
      <c r="I44" s="2"/>
      <c r="J44" s="6"/>
      <c r="K44" s="2"/>
      <c r="L44" s="13"/>
      <c r="M44" s="13"/>
      <c r="N44" s="13"/>
      <c r="O44" s="13"/>
      <c r="P44" s="14">
        <f>P42+P43</f>
        <v>299086.85335999995</v>
      </c>
    </row>
    <row r="45" spans="1:19" ht="15">
      <c r="A45" s="54" t="s">
        <v>30</v>
      </c>
      <c r="B45" s="55"/>
      <c r="C45" s="55"/>
      <c r="D45" s="55"/>
      <c r="E45" s="55"/>
      <c r="F45" s="55"/>
      <c r="G45" s="55"/>
      <c r="H45" s="56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  <row r="48" ht="15">
      <c r="P48" s="15"/>
    </row>
  </sheetData>
  <mergeCells count="47">
    <mergeCell ref="A44:H44"/>
    <mergeCell ref="A34:H34"/>
    <mergeCell ref="A45:H45"/>
    <mergeCell ref="A40:H40"/>
    <mergeCell ref="A41:H41"/>
    <mergeCell ref="A42:H42"/>
    <mergeCell ref="A43:H43"/>
    <mergeCell ref="A31:H31"/>
    <mergeCell ref="A32:H32"/>
    <mergeCell ref="A33:H33"/>
    <mergeCell ref="A39:H39"/>
    <mergeCell ref="A35:H35"/>
    <mergeCell ref="A36:H36"/>
    <mergeCell ref="A37:H37"/>
    <mergeCell ref="A38:H38"/>
    <mergeCell ref="A27:H27"/>
    <mergeCell ref="A28:H28"/>
    <mergeCell ref="A29:H29"/>
    <mergeCell ref="A30:H30"/>
    <mergeCell ref="A23:H23"/>
    <mergeCell ref="A24:H24"/>
    <mergeCell ref="A25:H25"/>
    <mergeCell ref="A26:H26"/>
    <mergeCell ref="J21:J22"/>
    <mergeCell ref="K21:K22"/>
    <mergeCell ref="L21:O21"/>
    <mergeCell ref="P21:P22"/>
    <mergeCell ref="A17:H17"/>
    <mergeCell ref="A18:H18"/>
    <mergeCell ref="A20:I20"/>
    <mergeCell ref="A21:H22"/>
    <mergeCell ref="I21:I22"/>
    <mergeCell ref="A19:H19"/>
    <mergeCell ref="A15:H15"/>
    <mergeCell ref="A16:H16"/>
    <mergeCell ref="A6:P6"/>
    <mergeCell ref="A7:P7"/>
    <mergeCell ref="A9:H9"/>
    <mergeCell ref="A10:H10"/>
    <mergeCell ref="A11:H11"/>
    <mergeCell ref="A12:H12"/>
    <mergeCell ref="A13:H13"/>
    <mergeCell ref="A14:H14"/>
    <mergeCell ref="A1:B1"/>
    <mergeCell ref="A3:B3"/>
    <mergeCell ref="L4:P4"/>
    <mergeCell ref="K3:P3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sergeeva.n</cp:lastModifiedBy>
  <cp:lastPrinted>2012-02-02T09:35:59Z</cp:lastPrinted>
  <dcterms:created xsi:type="dcterms:W3CDTF">2004-06-25T08:11:26Z</dcterms:created>
  <dcterms:modified xsi:type="dcterms:W3CDTF">2012-02-06T04:05:34Z</dcterms:modified>
  <cp:category/>
  <cp:version/>
  <cp:contentType/>
  <cp:contentStatus/>
</cp:coreProperties>
</file>