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1" activeTab="21"/>
  </bookViews>
  <sheets>
    <sheet name="Беринга 2" sheetId="1" r:id="rId1"/>
    <sheet name="Беринга 2 2" sheetId="2" r:id="rId2"/>
    <sheet name="И Черных 30" sheetId="3" r:id="rId3"/>
    <sheet name="И Черных 89" sheetId="4" r:id="rId4"/>
    <sheet name="И Черных 91" sheetId="5" r:id="rId5"/>
    <sheet name="И Черных 95" sheetId="6" r:id="rId6"/>
    <sheet name="И черных 95 1" sheetId="7" r:id="rId7"/>
    <sheet name="И Черных 97 2" sheetId="8" r:id="rId8"/>
    <sheet name="И Черных 97 3" sheetId="9" r:id="rId9"/>
    <sheet name="И Черных 97 4" sheetId="10" r:id="rId10"/>
    <sheet name="И Черных 97 а" sheetId="11" r:id="rId11"/>
    <sheet name="И Черных 99" sheetId="12" r:id="rId12"/>
    <sheet name="Иркутский 27 3" sheetId="13" r:id="rId13"/>
    <sheet name="Иркутский 78 1" sheetId="14" r:id="rId14"/>
    <sheet name="Иркутский 78 2" sheetId="15" r:id="rId15"/>
    <sheet name="Иркутский 78 3" sheetId="16" r:id="rId16"/>
    <sheet name="Иркутский 82" sheetId="17" r:id="rId17"/>
    <sheet name="Иркутский 84" sheetId="18" r:id="rId18"/>
    <sheet name="Иркутский 98" sheetId="19" r:id="rId19"/>
    <sheet name="Иркутский 104" sheetId="20" r:id="rId20"/>
    <sheet name="Иркутский 104а" sheetId="21" r:id="rId21"/>
    <sheet name="Иркутский 106" sheetId="22" r:id="rId22"/>
    <sheet name="Иркутский 106 1" sheetId="23" r:id="rId23"/>
    <sheet name="Иркутский 108" sheetId="24" r:id="rId24"/>
    <sheet name="Иркутский 108 1" sheetId="25" r:id="rId25"/>
    <sheet name="Иркутский 112" sheetId="26" r:id="rId26"/>
    <sheet name="Иркутский 114" sheetId="27" r:id="rId27"/>
    <sheet name="Иркутский 116 1" sheetId="28" r:id="rId28"/>
    <sheet name="Карский 33" sheetId="29" r:id="rId29"/>
    <sheet name="Карский 35" sheetId="30" r:id="rId30"/>
    <sheet name="Л Шевцовой" sheetId="31" r:id="rId31"/>
    <sheet name="Мичурина 14" sheetId="32" r:id="rId32"/>
    <sheet name="Новосибирская 6" sheetId="33" r:id="rId33"/>
    <sheet name="Рабочая 9" sheetId="34" r:id="rId34"/>
    <sheet name="С Лазо 2" sheetId="35" r:id="rId35"/>
    <sheet name="Лазо 4 2" sheetId="36" r:id="rId36"/>
    <sheet name="Лазо 24" sheetId="37" r:id="rId37"/>
    <sheet name="Лазо 26" sheetId="38" r:id="rId38"/>
    <sheet name="Суворова 3" sheetId="39" r:id="rId39"/>
    <sheet name="Суворова 4" sheetId="40" r:id="rId40"/>
    <sheet name="Суворова 10" sheetId="41" r:id="rId41"/>
    <sheet name="МПС 4" sheetId="42" r:id="rId42"/>
    <sheet name="МПС 5" sheetId="43" r:id="rId43"/>
    <sheet name="МПС 6" sheetId="44" r:id="rId44"/>
    <sheet name="МПС 7" sheetId="45" r:id="rId45"/>
    <sheet name="МПС 9" sheetId="46" r:id="rId46"/>
    <sheet name="МПС 10" sheetId="47" r:id="rId47"/>
    <sheet name="МПС 11" sheetId="48" r:id="rId48"/>
    <sheet name="МПС 12" sheetId="49" r:id="rId49"/>
    <sheet name="Лист17" sheetId="50" r:id="rId50"/>
  </sheets>
  <definedNames>
    <definedName name="_xlnm.Print_Area" localSheetId="1">'Беринга 2 2'!$A$1:$L$68</definedName>
    <definedName name="_xlnm.Print_Area" localSheetId="3">'И Черных 89'!$A$1:$L$54</definedName>
    <definedName name="_xlnm.Print_Area" localSheetId="7">'И Черных 97 2'!$A$1:$L$46</definedName>
    <definedName name="_xlnm.Print_Area" localSheetId="10">'И Черных 97 а'!$A$1:$L$64</definedName>
    <definedName name="_xlnm.Print_Area" localSheetId="11">'И Черных 99'!$A$1:$L$58</definedName>
    <definedName name="_xlnm.Print_Area" localSheetId="19">'Иркутский 104'!$A$1:$L$61</definedName>
    <definedName name="_xlnm.Print_Area" localSheetId="20">'Иркутский 104а'!$A$1:$L$62</definedName>
    <definedName name="_xlnm.Print_Area" localSheetId="21">'Иркутский 106'!$A$1:$L$68</definedName>
    <definedName name="_xlnm.Print_Area" localSheetId="22">'Иркутский 106 1'!$A$1:$L$43</definedName>
    <definedName name="_xlnm.Print_Area" localSheetId="23">'Иркутский 108'!$A$1:$L$78</definedName>
    <definedName name="_xlnm.Print_Area" localSheetId="24">'Иркутский 108 1'!$A$1:$L$50</definedName>
    <definedName name="_xlnm.Print_Area" localSheetId="26">'Иркутский 114'!$A$1:$L$66</definedName>
    <definedName name="_xlnm.Print_Area" localSheetId="27">'Иркутский 116 1'!$A$1:$L$54</definedName>
    <definedName name="_xlnm.Print_Area" localSheetId="12">'Иркутский 27 3'!$A$1:$L$65</definedName>
    <definedName name="_xlnm.Print_Area" localSheetId="13">'Иркутский 78 1'!$A$1:$L$58</definedName>
    <definedName name="_xlnm.Print_Area" localSheetId="14">'Иркутский 78 2'!$A$1:$L$50</definedName>
    <definedName name="_xlnm.Print_Area" localSheetId="15">'Иркутский 78 3'!$A$1:$L$42</definedName>
    <definedName name="_xlnm.Print_Area" localSheetId="16">'Иркутский 82'!$A$1:$L$48</definedName>
    <definedName name="_xlnm.Print_Area" localSheetId="17">'Иркутский 84'!$A$1:$L$49</definedName>
    <definedName name="_xlnm.Print_Area" localSheetId="18">'Иркутский 98'!$A$1:$L$66</definedName>
    <definedName name="_xlnm.Print_Area" localSheetId="28">'Карский 33'!$A$1:$L$61</definedName>
    <definedName name="_xlnm.Print_Area" localSheetId="29">'Карский 35'!$A$1:$L$65</definedName>
    <definedName name="_xlnm.Print_Area" localSheetId="30">'Л Шевцовой'!$A$1:$L$47</definedName>
    <definedName name="_xlnm.Print_Area" localSheetId="36">'Лазо 24'!$A$1:$L$64</definedName>
    <definedName name="_xlnm.Print_Area" localSheetId="37">'Лазо 26'!$A$1:$L$71</definedName>
    <definedName name="_xlnm.Print_Area" localSheetId="35">'Лазо 4 2'!$A$1:$L$61</definedName>
    <definedName name="_xlnm.Print_Area" localSheetId="49">'Лист17'!$A$7:$J$20</definedName>
    <definedName name="_xlnm.Print_Area" localSheetId="31">'Мичурина 14'!$A$1:$L$58</definedName>
    <definedName name="_xlnm.Print_Area" localSheetId="46">'МПС 10'!$A$1:$L$57</definedName>
    <definedName name="_xlnm.Print_Area" localSheetId="47">'МПС 11'!$A$1:$L$52</definedName>
    <definedName name="_xlnm.Print_Area" localSheetId="48">'МПС 12'!$A$1:$L$52</definedName>
    <definedName name="_xlnm.Print_Area" localSheetId="41">'МПС 4'!$A$1:$L$48</definedName>
    <definedName name="_xlnm.Print_Area" localSheetId="42">'МПС 5'!$A$1:$L$55</definedName>
    <definedName name="_xlnm.Print_Area" localSheetId="43">'МПС 6'!$A$1:$L$54</definedName>
    <definedName name="_xlnm.Print_Area" localSheetId="44">'МПС 7'!$A$1:$L$49</definedName>
    <definedName name="_xlnm.Print_Area" localSheetId="45">'МПС 9'!$A$1:$L$49</definedName>
    <definedName name="_xlnm.Print_Area" localSheetId="32">'Новосибирская 6'!$A$1:$L$49</definedName>
    <definedName name="_xlnm.Print_Area" localSheetId="33">'Рабочая 9'!$A$1:$L$53</definedName>
    <definedName name="_xlnm.Print_Area" localSheetId="34">'С Лазо 2'!$A$1:$L$75</definedName>
    <definedName name="_xlnm.Print_Area" localSheetId="40">'Суворова 10'!$A$1:$L$44</definedName>
    <definedName name="_xlnm.Print_Area" localSheetId="38">'Суворова 3'!$A$1:$L$63</definedName>
    <definedName name="_xlnm.Print_Area" localSheetId="39">'Суворова 4'!$A$1:$L$60</definedName>
  </definedNames>
  <calcPr fullCalcOnLoad="1"/>
</workbook>
</file>

<file path=xl/sharedStrings.xml><?xml version="1.0" encoding="utf-8"?>
<sst xmlns="http://schemas.openxmlformats.org/spreadsheetml/2006/main" count="5902" uniqueCount="724">
  <si>
    <t>по расходам на содержание и ремонт общего имущества в многоквартирном доме в  2010 г.</t>
  </si>
  <si>
    <t>Площадь дома (м2)</t>
  </si>
  <si>
    <t>Работы выполнены ООО УК"Гарантия"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</si>
  <si>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</si>
  <si>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</si>
  <si>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Руб.</t>
  </si>
  <si>
    <t>Показатели</t>
  </si>
  <si>
    <t>Содержание общего имущества</t>
  </si>
  <si>
    <t>Текущий ремонт</t>
  </si>
  <si>
    <t>Капитальный ремонт</t>
  </si>
  <si>
    <t>Всего</t>
  </si>
  <si>
    <t>в том числе</t>
  </si>
  <si>
    <t>содержание помещений общего пользования</t>
  </si>
  <si>
    <t>вывоз твердых бытовых отходов</t>
  </si>
  <si>
    <t>содержание лифтового хозяйства</t>
  </si>
  <si>
    <t>обслуживание приборов учета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</si>
  <si>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</si>
  <si>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</si>
  <si>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</si>
  <si>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</si>
  <si>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</si>
  <si>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</si>
  <si>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</si>
  <si>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</si>
  <si>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</si>
  <si>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</si>
  <si>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</si>
  <si>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</si>
  <si>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</si>
  <si>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</si>
  <si>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</si>
  <si>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</si>
  <si>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обеспечению деятельности предприятия, содержание паспортного стола и бухгалтерии по работе с населением (12% от оплаты)</t>
  </si>
  <si>
    <t>мес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</si>
  <si>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</si>
  <si>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</si>
  <si>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</si>
  <si>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печать и доставка квитанций, ведение баз данных, работа касс, оплата услуг по приему платежей сторонними кассами (2 %)</t>
  </si>
  <si>
    <t>Уборка территории</t>
  </si>
  <si>
    <t>Ручная уборка придомовой территории в установленных границах</t>
  </si>
  <si>
    <t>м2</t>
  </si>
  <si>
    <t>Обслуживание внутридомового инженерного оборудования</t>
  </si>
  <si>
    <t>Выполнение заявок, поддержание в исправном состоянии инженерных систем, обеспечение их готовности для предоставления коммунальных услуг (гидравлические испытания), устранение выявленных дефектов, заработные платы сантехника, электрика, сварщика с социальными отчислениями, затраты на мелкие материалы.</t>
  </si>
  <si>
    <t>Содержание конструктивных элементов</t>
  </si>
  <si>
    <t>Заработная плата плотников, разнорабочих с отчислениями, выполнение заявочного ремонта, технические осмотры, дератизация подвальных помещений</t>
  </si>
  <si>
    <t>Другие работы по содержанию</t>
  </si>
  <si>
    <t>м</t>
  </si>
  <si>
    <t>шт</t>
  </si>
  <si>
    <t>Система отопления</t>
  </si>
  <si>
    <t>Система канализации</t>
  </si>
  <si>
    <t>Система ХГВС</t>
  </si>
  <si>
    <t>Вывоз мусора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</si>
  <si>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</si>
  <si>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</si>
  <si>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Лифт</t>
  </si>
  <si>
    <t>Услуги ООО "Томская лифтовая компания" по содержанию лифтового оборудования</t>
  </si>
  <si>
    <t>Приборы учета</t>
  </si>
  <si>
    <t>Обслуживание приборов учета</t>
  </si>
  <si>
    <t xml:space="preserve">Услуги ООО "Центр сервисного обслуживания" по обслуживанию приборов учета тепла </t>
  </si>
  <si>
    <t>Адрес :  МПС, 4</t>
  </si>
  <si>
    <t>Смена задвижек (Июнь 2010)</t>
  </si>
  <si>
    <t>Прочие работы</t>
  </si>
  <si>
    <t>Крыша, чердак</t>
  </si>
  <si>
    <t>Очистка кровли от снега и наледи</t>
  </si>
  <si>
    <t>Адрес :  МПС, 5</t>
  </si>
  <si>
    <t>Прокладка трубопроводов, подвал (Май 2010)</t>
  </si>
  <si>
    <t>Смена трубопроводов, кв. 31, 32 (Май 2010)</t>
  </si>
  <si>
    <t>Смена вентилей и задвижек (Июнь 2010)</t>
  </si>
  <si>
    <t>Ремонт шиферной кровли (Июль 2010)</t>
  </si>
  <si>
    <t>Ремонт шиферной кровли (Август 2010)</t>
  </si>
  <si>
    <t>Установка доски объявлений (Июль 2010)</t>
  </si>
  <si>
    <t>Отмостка</t>
  </si>
  <si>
    <t>Ремонт отмостки (Август 2010)</t>
  </si>
  <si>
    <t>Установка заглушек (Октябрь 2010)</t>
  </si>
  <si>
    <t>Ремонт шиферной кровли (Ноябрь 2010)</t>
  </si>
  <si>
    <t>Адрес :  МПС, 6</t>
  </si>
  <si>
    <t>Скалывание сосулек с помощью автовышки</t>
  </si>
  <si>
    <t>Балконы, лоджии, козырьки</t>
  </si>
  <si>
    <t>Вентиляция</t>
  </si>
  <si>
    <t>Ремонт вентиляции кв. 13, 16, 18 (Май 2010)</t>
  </si>
  <si>
    <t>Ремонт козырька (Май 2010)</t>
  </si>
  <si>
    <t>Восстановление люка (Июнь 2010)</t>
  </si>
  <si>
    <t>Смена вентилей/сгонов</t>
  </si>
  <si>
    <t>32/18</t>
  </si>
  <si>
    <t>Смена трубопроводов, кв. 1 (Август 2010)</t>
  </si>
  <si>
    <t>Окна</t>
  </si>
  <si>
    <t>Установка задвижек (Декабрь 2010)</t>
  </si>
  <si>
    <t>Остекление в подъезде Ноябрь 2010)</t>
  </si>
  <si>
    <t>Адрес :  МПС, 7</t>
  </si>
  <si>
    <t>38/24/14</t>
  </si>
  <si>
    <t>Смена вентилей/сгонов (Июнь 2010)</t>
  </si>
  <si>
    <t>Смена трубопроводов канализации, кв. 2 (Сентябрь 2010)</t>
  </si>
  <si>
    <t>Смена трубопроводов канализации (Декабрь 2010)</t>
  </si>
  <si>
    <t>Установка отвода/сгона кв. 32 (Октябрь 2010)</t>
  </si>
  <si>
    <t>Директор</t>
  </si>
  <si>
    <t>Яндульский А.И.</t>
  </si>
  <si>
    <t>Отчет</t>
  </si>
  <si>
    <t>Адрес :  Беринга, 2</t>
  </si>
  <si>
    <t>Ремонт вентиляции, кв. 79 (Май 2010)</t>
  </si>
  <si>
    <t>Установка доски объявления, п. 1 - 6 (Май 2010)</t>
  </si>
  <si>
    <t>Ремонт системы ХГВС, кв. 37 (Май 2010)</t>
  </si>
  <si>
    <t>Смена трубопроводов канализации, под. 4 (Май 2010)</t>
  </si>
  <si>
    <t>Система электроснабжения</t>
  </si>
  <si>
    <t>шт/шт/м</t>
  </si>
  <si>
    <t>Светильник/реле/прокладка провода, кв. 76 (Май 2010)</t>
  </si>
  <si>
    <t>1/1/4,5</t>
  </si>
  <si>
    <t>Смена трубопроводов канализации, кв. 80 (Июль 2010)</t>
  </si>
  <si>
    <t>шт/м</t>
  </si>
  <si>
    <t>Смена задвижек, вентилей/изоляция трубопровода (Август 2010)</t>
  </si>
  <si>
    <t>Смена сгонов, вентилей/смена трубопроводов (Сентябрь 2010)</t>
  </si>
  <si>
    <t>45/70/8,9</t>
  </si>
  <si>
    <t>Остекление в подъезде</t>
  </si>
  <si>
    <t>12/1</t>
  </si>
  <si>
    <t>Скалывание сосулек с помощью автовышки (Март 2010)</t>
  </si>
  <si>
    <t>Адрес :  Беринга, 2/2</t>
  </si>
  <si>
    <t>Очистка кровли от снега</t>
  </si>
  <si>
    <t>Очистка кровли от снега (Март 2010)</t>
  </si>
  <si>
    <t>Обрезка деревьев, погрузка на автотранспорт и вывоз обреза (Июнь 2010)</t>
  </si>
  <si>
    <t>м3</t>
  </si>
  <si>
    <t>Стены, перегородки</t>
  </si>
  <si>
    <t>Восстановление балконной плиты (Июнь 2010)</t>
  </si>
  <si>
    <t>Установка доски объявления (Июнь 2010)</t>
  </si>
  <si>
    <t>Восстановление кирпичной кладки (Июнь 2010)</t>
  </si>
  <si>
    <t>Двери</t>
  </si>
  <si>
    <t>Окраска дверей (Июль 2010)</t>
  </si>
  <si>
    <t>2/2/100</t>
  </si>
  <si>
    <t>Смена задвижек, вентилей/изоляция трубопровода (Июль 2010)</t>
  </si>
  <si>
    <t>Ремонт отмостки (Июль 2010)</t>
  </si>
  <si>
    <t>Ремонт цоколя (Июль 2010)</t>
  </si>
  <si>
    <t>Ремонт шиферной кровли (Сентябрь 2010)</t>
  </si>
  <si>
    <t>Установка рекламного щита (Октябрь 2010)</t>
  </si>
  <si>
    <t>МОП</t>
  </si>
  <si>
    <t>Ремонт подъезда</t>
  </si>
  <si>
    <t>1,2</t>
  </si>
  <si>
    <t>Установка конвектора</t>
  </si>
  <si>
    <t>Адрес :  И. Черных, 30</t>
  </si>
  <si>
    <t>Механизированная уборка придомовой территории</t>
  </si>
  <si>
    <t>Уборка подъездов</t>
  </si>
  <si>
    <t>Уборка лестничных клеток</t>
  </si>
  <si>
    <t>Адрес :  И. Черных, 89</t>
  </si>
  <si>
    <t>Установка вентилей, кв. 44 (Март 2010)</t>
  </si>
  <si>
    <t>Смена вентилей, сгонов (Март 2010)</t>
  </si>
  <si>
    <t>Смена трубопровода канализации, кв. 57 (Апрель 2010)</t>
  </si>
  <si>
    <t>Установка доски объявления (Май 2010)</t>
  </si>
  <si>
    <t>Смена вентилей, сгонов (Май 2010)</t>
  </si>
  <si>
    <t>3/3</t>
  </si>
  <si>
    <t>Прочистка ливневой канализации (Июнь 2010)</t>
  </si>
  <si>
    <t>Подвал</t>
  </si>
  <si>
    <t>Очистка подвала (Июнь 2010)</t>
  </si>
  <si>
    <t>т</t>
  </si>
  <si>
    <t>40/15,1</t>
  </si>
  <si>
    <t>Замена светильников/проводки (Июнь 2010)</t>
  </si>
  <si>
    <t>Светильник РКУ (Июнь 2010)</t>
  </si>
  <si>
    <t>1</t>
  </si>
  <si>
    <t>Смена вентилей/изоляция трубопроводов (Август 2010)</t>
  </si>
  <si>
    <t>шт/м3</t>
  </si>
  <si>
    <t>2/0,8318</t>
  </si>
  <si>
    <t>Смена задвижек/вентилей/сгонов (Август 2010)</t>
  </si>
  <si>
    <t>6</t>
  </si>
  <si>
    <t>Крыша</t>
  </si>
  <si>
    <t>Ремонт кровли (Ноябрь 2010)</t>
  </si>
  <si>
    <t>15</t>
  </si>
  <si>
    <t>Балконы, лоджии</t>
  </si>
  <si>
    <t>Установка козырьков (Декабрь 2010)</t>
  </si>
  <si>
    <t>2</t>
  </si>
  <si>
    <t>Установка дверного блока (Декабрь 2010)</t>
  </si>
  <si>
    <t>9</t>
  </si>
  <si>
    <t>Ремонт мусоросборника (Декабрь 2010)</t>
  </si>
  <si>
    <t>м/шт/шт</t>
  </si>
  <si>
    <t>3,5/6/2</t>
  </si>
  <si>
    <t>Смена трубопроводов/вентилей/сгонов, кв. 96 (Декабрь 2010)</t>
  </si>
  <si>
    <t>Ремонт дверей, под. №4 (Март 2010)</t>
  </si>
  <si>
    <t>Установка доски объявлений (Апрель 2010)</t>
  </si>
  <si>
    <t>Смена трубопровода канализации, кв. 41 (Апрель 2010)</t>
  </si>
  <si>
    <t>Смена трубопроводов, кв. 50 (Апрель 2010)</t>
  </si>
  <si>
    <t>Смена вентилей/задвижек (Июль 2010)</t>
  </si>
  <si>
    <t>1/7</t>
  </si>
  <si>
    <t>Адрес :  И. Черных, 91</t>
  </si>
  <si>
    <t>Ремонт двери, под. №2 (Март 2010)</t>
  </si>
  <si>
    <t>Остекление в подъезде №2 (Март 2010)</t>
  </si>
  <si>
    <t>Смена трубопроводов/установка вентилей, кв. 1 (Апрель 2010)</t>
  </si>
  <si>
    <t>м/шт</t>
  </si>
  <si>
    <t>12/6</t>
  </si>
  <si>
    <t>Смена трубопроводов, кв. 40 (Апрель 2010)</t>
  </si>
  <si>
    <t>Прокладка провода/розетка штепсельная, подъезд №2 (Апрель 2010)</t>
  </si>
  <si>
    <t>1/1</t>
  </si>
  <si>
    <t>Установка доски объявлений (Май 2010)</t>
  </si>
  <si>
    <t>Ремонт кирпичных стен (Июнь 2010)</t>
  </si>
  <si>
    <t>Смена трубопроводов, кв. 24 (Июль 2010)</t>
  </si>
  <si>
    <t>Установка заглушек/смена трубопроводов (Октябрь 2010)</t>
  </si>
  <si>
    <t>1/11</t>
  </si>
  <si>
    <t>Ремонт входов в подвал (Ноябрь 2010)</t>
  </si>
  <si>
    <t>39,3</t>
  </si>
  <si>
    <t>Смена трубопроводов/установка вентилей, кв. 39 (Декабрь 2010)</t>
  </si>
  <si>
    <t>2,3/1</t>
  </si>
  <si>
    <t>Адрес :  И. Черных, 95</t>
  </si>
  <si>
    <t>Установка доски объявления (Апрель 2010)</t>
  </si>
  <si>
    <t>3/3,5</t>
  </si>
  <si>
    <t>Установка вентилей/Смена трубопроводов, кв. 1 (Май 2010)</t>
  </si>
  <si>
    <t>18</t>
  </si>
  <si>
    <t>Ремонт МПШ (Сентябрь 2010)</t>
  </si>
  <si>
    <t>Ремонт кровли (Октябрь 2010)</t>
  </si>
  <si>
    <t>130</t>
  </si>
  <si>
    <t>Смена вентилей (Май 2010)</t>
  </si>
  <si>
    <t>Смена вентилей (Июнь 2010)</t>
  </si>
  <si>
    <t>Смена трубопроводов, кв. 39 (Июль 2010)</t>
  </si>
  <si>
    <t>Смена трубопроводов, кв. 23-23 (Сентябрь 2010)</t>
  </si>
  <si>
    <t>Остекления в подъезде (Ноябрь 2010)</t>
  </si>
  <si>
    <t>Смена трубопроводов/вентилей, кв. 33, 36, 39, 45 (Декабрь 2010)</t>
  </si>
  <si>
    <t>10,3/4</t>
  </si>
  <si>
    <t>Адрес :  И. Черных, 95/1</t>
  </si>
  <si>
    <t>Адрес :  И. Черных, 97/2</t>
  </si>
  <si>
    <t>Смена патронов</t>
  </si>
  <si>
    <t>Адрес :  И. Черных, 97/3</t>
  </si>
  <si>
    <t>Смена трубопроводов канализации, кв. 20 (Май 2010)</t>
  </si>
  <si>
    <t>Изоляция трубопроводов (Июль 2010)</t>
  </si>
  <si>
    <t>Установка терморегулятора (Октябрь 2010)</t>
  </si>
  <si>
    <t>Адрес :  И. Черных, 97/4</t>
  </si>
  <si>
    <t>Смена вентилей, кв. 122 (Март 2010)</t>
  </si>
  <si>
    <t>Смена трубопроводов канализации, кв. 191 (Апрель 2010)</t>
  </si>
  <si>
    <t>Ремонт МПШ (Апрель 2010)</t>
  </si>
  <si>
    <t>Патрон/лампа, кв. 92 (Апрель 2010)</t>
  </si>
  <si>
    <t>5</t>
  </si>
  <si>
    <t>3</t>
  </si>
  <si>
    <t>Установка задвижек (Октябрь 2010)</t>
  </si>
  <si>
    <t>Установка терморегулятора, п.2, п.4 (Октябрь 2010)</t>
  </si>
  <si>
    <t>Ремонт подъезда №1 (Октябрь 2010)</t>
  </si>
  <si>
    <t>1787</t>
  </si>
  <si>
    <t>Ремонт подъезда №4 (Октябрь 2010)</t>
  </si>
  <si>
    <t>1653</t>
  </si>
  <si>
    <t>Остекление подъездное (Ноябрь 2010)</t>
  </si>
  <si>
    <t>Смена трубопроводов</t>
  </si>
  <si>
    <t>Установка вентилей/сгонов</t>
  </si>
  <si>
    <t>4</t>
  </si>
  <si>
    <t>Адрес :  И. Черных, 97а</t>
  </si>
  <si>
    <t>Остекление, п. 4 (Март 2010)</t>
  </si>
  <si>
    <t>Замена светильника/провода, п.5, тамбур (Апрель 2010)</t>
  </si>
  <si>
    <t>Замена светильника/провода, п. 1 - 5 (Май 2010)</t>
  </si>
  <si>
    <t>10/10,25</t>
  </si>
  <si>
    <t>19,2</t>
  </si>
  <si>
    <t>Ремонт МПШ, кв. 76,112,68,93,6,46,141 (Август 2010)</t>
  </si>
  <si>
    <t>и</t>
  </si>
  <si>
    <t>160</t>
  </si>
  <si>
    <t>Смена трубопроводов/Изоляция трубопроводов (Сентябрь 2010)</t>
  </si>
  <si>
    <t>м/м3</t>
  </si>
  <si>
    <t>63,2/1,0617</t>
  </si>
  <si>
    <t>Смена трубопровода, кв. 192 (Сентябрь 2010)</t>
  </si>
  <si>
    <t>6,2</t>
  </si>
  <si>
    <t>Установка счетчика, п. 3 ВРУ (Сентябрь 2010)</t>
  </si>
  <si>
    <t>Смена трубопроводов (Декабрь 2010)</t>
  </si>
  <si>
    <t>2,1</t>
  </si>
  <si>
    <t>Смена трубопроводов, кв. 131 (Декабрь 2010)</t>
  </si>
  <si>
    <t>Адрес :  И. Черных, 99</t>
  </si>
  <si>
    <t>Установка конвектора, п.2 (Март 2010)</t>
  </si>
  <si>
    <t>Смена трубопроводов, кв. 48 (Апрель 2010)</t>
  </si>
  <si>
    <t>Автоматы, кв. 25 (Апрель 2010)</t>
  </si>
  <si>
    <t>9/2/7</t>
  </si>
  <si>
    <t>Смена трубопроводов, кв. 58 (Август 2010)</t>
  </si>
  <si>
    <t>1,8</t>
  </si>
  <si>
    <t>Смена трубопроводов, (Октябрь 2010)</t>
  </si>
  <si>
    <t>Смена трубопроводов/кранов (Декабрь 2010)</t>
  </si>
  <si>
    <t>Смена вентилей (Декабрь 2010)</t>
  </si>
  <si>
    <t>15,02/6</t>
  </si>
  <si>
    <t>Установка сгонов/заглушки, кв. 41 (Декабрь 2010)</t>
  </si>
  <si>
    <t>Смена вентилей и задвижек/ремонт задвижек (Июнь 2010)</t>
  </si>
  <si>
    <t>Адрес :  Иркутский тракт, 27/3</t>
  </si>
  <si>
    <t>Остекление, п. 5, э. 4, 5 (Март 2010)</t>
  </si>
  <si>
    <t>Установка секций водонагревателей в подвале (Март 2010)</t>
  </si>
  <si>
    <t xml:space="preserve">сек. </t>
  </si>
  <si>
    <t>Прокладка кабеля (Март 2010)</t>
  </si>
  <si>
    <t>150</t>
  </si>
  <si>
    <t>Установка конвектора, кв. 62 (Апрель 2010)</t>
  </si>
  <si>
    <t>14,4</t>
  </si>
  <si>
    <t>Смена задвижек/изоляция трубопроводов (Июль 2010)</t>
  </si>
  <si>
    <t>4/1,62</t>
  </si>
  <si>
    <t>Смена трубопроводов канализации кв. 59 (Август 2010)</t>
  </si>
  <si>
    <t>2,54</t>
  </si>
  <si>
    <t>43</t>
  </si>
  <si>
    <t>Ремонт стен (Октябрь 2010)</t>
  </si>
  <si>
    <t>8,5</t>
  </si>
  <si>
    <t xml:space="preserve">Окна </t>
  </si>
  <si>
    <t>3,6</t>
  </si>
  <si>
    <t>Остекление (Ноябрь 2010)</t>
  </si>
  <si>
    <t>7,4</t>
  </si>
  <si>
    <t>Смена трубопроводов канализации кв. 1 (Декабрь 2010)</t>
  </si>
  <si>
    <t>Смена трубопроводов канализации кв. 79 (Декабрь 2010)</t>
  </si>
  <si>
    <t>1,3</t>
  </si>
  <si>
    <t>1,15</t>
  </si>
  <si>
    <t>Ремонт входа в подвал, п. 5 (Декабрь 2010)</t>
  </si>
  <si>
    <t>3,75</t>
  </si>
  <si>
    <t>Ремонт стен, под. 5 (Декабь 2010)</t>
  </si>
  <si>
    <t>Адрес :  Иркутский тракт, 78/1</t>
  </si>
  <si>
    <t>Смена трубопроводов канализации, кв. 52 (Март 2010)</t>
  </si>
  <si>
    <t>Смена вентилей (Апрель 2010)</t>
  </si>
  <si>
    <t>Очистка колодцев (Апрель 2010)</t>
  </si>
  <si>
    <t>0,2</t>
  </si>
  <si>
    <t>Установка задвижек (Июль2010)</t>
  </si>
  <si>
    <t>Установка дверей (Август 2010)</t>
  </si>
  <si>
    <t>6664</t>
  </si>
  <si>
    <t>1,76</t>
  </si>
  <si>
    <t>Полы</t>
  </si>
  <si>
    <t>Ремонт полов в МОП (Август 2010)</t>
  </si>
  <si>
    <t>17</t>
  </si>
  <si>
    <t>Смена трубопровода канализации (Сентябрь 2010)</t>
  </si>
  <si>
    <t>181,6</t>
  </si>
  <si>
    <t>Выключатель/патрон (Сентябрь 2010)</t>
  </si>
  <si>
    <t>шт/шт</t>
  </si>
  <si>
    <t>1/2</t>
  </si>
  <si>
    <t>Остекление в подъезде (Ноябрь 2010)</t>
  </si>
  <si>
    <t>Смена трубопроводов канализации кв. 91 (Декабрь 2010)</t>
  </si>
  <si>
    <t>Смена вентилей (Ноябрь 2010)</t>
  </si>
  <si>
    <t>146</t>
  </si>
  <si>
    <t>Смена сгонов (Декабрь 2010)</t>
  </si>
  <si>
    <t>Смена трубопроводов/Установка вентилей (Декабрь 2010)</t>
  </si>
  <si>
    <t>93,3/21</t>
  </si>
  <si>
    <t>Адрес :  Иркутский тракт, 78/2</t>
  </si>
  <si>
    <t>Адрес :  Иркутский тракт, 78/3</t>
  </si>
  <si>
    <t>1/8</t>
  </si>
  <si>
    <t>Смена вентилей/сгонов (Август 2010)</t>
  </si>
  <si>
    <t>Смена фильтров/изоляция трубопроводов (Июнь 2010)</t>
  </si>
  <si>
    <t>Адрес :  Иркутский тракт, 82</t>
  </si>
  <si>
    <t>Адрес :  Иркутский тракт, 84</t>
  </si>
  <si>
    <t>Смена вентилей/сгонов (Апрель 2010)</t>
  </si>
  <si>
    <t>8</t>
  </si>
  <si>
    <t>Изоляция трубопроводов</t>
  </si>
  <si>
    <t>Ремонт шиферной кровли</t>
  </si>
  <si>
    <t>5,8</t>
  </si>
  <si>
    <t>Адрес :  Иркутский тракт, 98</t>
  </si>
  <si>
    <t>Смена трубопроводов, кв. 8 (Март 2010)</t>
  </si>
  <si>
    <t>Смена унитаза, кв. 14 (Март 2010)</t>
  </si>
  <si>
    <t>Смена патронов (Март 2010)</t>
  </si>
  <si>
    <t>Смена трубопроводов (Май 2010)</t>
  </si>
  <si>
    <t>Лестницы, крыльца</t>
  </si>
  <si>
    <t>Ремонт крыльца (Июль 2010)</t>
  </si>
  <si>
    <t>Смена вентилей/изоляция трубопроводов (Июль 2010)</t>
  </si>
  <si>
    <t>3/0,1665</t>
  </si>
  <si>
    <t>Фундамент, подвал, отмостка</t>
  </si>
  <si>
    <t>98,81</t>
  </si>
  <si>
    <t>Ремонт шиферной кровли (Октябрь 2010)</t>
  </si>
  <si>
    <t>17,5</t>
  </si>
  <si>
    <t>Установка рекламных щитов (Октябрь 2010)</t>
  </si>
  <si>
    <t>Установкатерморегулятора (Октябрь 2010)</t>
  </si>
  <si>
    <t>Окраска ограждений (Ноябрь 2010)</t>
  </si>
  <si>
    <t>18,58</t>
  </si>
  <si>
    <t>Смена вентилей/сгонов, кв. 68 (Ноябрь 2010)</t>
  </si>
  <si>
    <t>Ремонт козырьков, под. 1 - 4 (Декабрь 2010)</t>
  </si>
  <si>
    <t>Остекление в подъезде (Декабрь 2010)</t>
  </si>
  <si>
    <t>Адрес :  Иркутский тракт, 104</t>
  </si>
  <si>
    <t>Смена трубопроводов, кв. 4-8 (Апрель 2010)</t>
  </si>
  <si>
    <t>Смена трубопроводов канализации, кв. 4 (Апрель 2010)</t>
  </si>
  <si>
    <t>Смена трубопроводов канализации, кв. 21 (Апрель 2010)</t>
  </si>
  <si>
    <t>Патрон/лампа, кв. 27 (Апрель 2010)</t>
  </si>
  <si>
    <t>Установка доски объявления, п. 1 - 4 (Май 2010)</t>
  </si>
  <si>
    <t>Смена трубопроводов, кв. 64 (Июнь 2010)</t>
  </si>
  <si>
    <t>Ремонт кровли (Сентябрь 2010)</t>
  </si>
  <si>
    <t>48</t>
  </si>
  <si>
    <t>Установка затворов/задвижек/Установка терморегулятора</t>
  </si>
  <si>
    <t>4/1</t>
  </si>
  <si>
    <t>Установка заглушки (Декабрь 2010)</t>
  </si>
  <si>
    <t>Смена трубопроводов/установка вентилей/сгонов (Декабрь 2010)</t>
  </si>
  <si>
    <t>4,05/2/1</t>
  </si>
  <si>
    <t>Адрес :  Иркутский тракт, 104а</t>
  </si>
  <si>
    <t>Прокладка провода, кв. 33 (Март 2010)</t>
  </si>
  <si>
    <t>Прокладка провода, кв. 67(Апрель 2010)</t>
  </si>
  <si>
    <t>Смена заглушек (Июнь 2010)</t>
  </si>
  <si>
    <t>Окраска дверей (Август 2010)</t>
  </si>
  <si>
    <t>12</t>
  </si>
  <si>
    <t>37</t>
  </si>
  <si>
    <t>Цоколь</t>
  </si>
  <si>
    <t>Ремонт цоколя (Август 2010)</t>
  </si>
  <si>
    <t>171,14</t>
  </si>
  <si>
    <t>65</t>
  </si>
  <si>
    <t>1,5</t>
  </si>
  <si>
    <t>Ремонт детской площадки (Декабрь 2010)</t>
  </si>
  <si>
    <t>Адрес :  Иркутский тракт, 106</t>
  </si>
  <si>
    <t>Обрезка деревьев, погрузка на автотранспорт и вывоз обрезанных веток, сучьев</t>
  </si>
  <si>
    <t>Смена трубопроводов канализации, кв. 33 (Март 2010)</t>
  </si>
  <si>
    <t>Светильник/реле, под. 2 (Апрель 2010)</t>
  </si>
  <si>
    <t>Смена трубопроводов канализации, кв. 13 (Май 2010)</t>
  </si>
  <si>
    <t>Смена вентилей/сгонов (Июль 2010)</t>
  </si>
  <si>
    <t>11,9</t>
  </si>
  <si>
    <t>Смена вентилей/задвижек/сгонов (Август 2010)</t>
  </si>
  <si>
    <t>41</t>
  </si>
  <si>
    <t>Смена задвижек, вентилей/изоляция трубопроводов (Август 2010)</t>
  </si>
  <si>
    <t>16/0,436</t>
  </si>
  <si>
    <t>44</t>
  </si>
  <si>
    <t>155</t>
  </si>
  <si>
    <t>210</t>
  </si>
  <si>
    <t>2,2</t>
  </si>
  <si>
    <t>Ремонт детской площадки (Ноябрь 2010)</t>
  </si>
  <si>
    <t>2,6</t>
  </si>
  <si>
    <t>Адрес :  Иркутский тракт, 106/1</t>
  </si>
  <si>
    <t>Адрес :  Иркутский тракт, 108</t>
  </si>
  <si>
    <t>Смена патронов, кв. 19 (Март 2010)</t>
  </si>
  <si>
    <t>Смена вентилей, сгонов, п. 3 (Апрель 2010)</t>
  </si>
  <si>
    <t>Смена вентилей, сгонов, кв. 40 (Апрель 2010)</t>
  </si>
  <si>
    <t>8,8</t>
  </si>
  <si>
    <t>Смена трубопроводов, кв. 36 (Апрель 2010)</t>
  </si>
  <si>
    <t>3,99</t>
  </si>
  <si>
    <t>Смена трубопровода канализации, кв. 36 (Апрель 2010)</t>
  </si>
  <si>
    <t>4,5</t>
  </si>
  <si>
    <t>Смена трубопровода канализации, кв. 40 (Апрель 2010)</t>
  </si>
  <si>
    <t>Смена трубопровода канализации, кв. 44 (Апрель 2010)</t>
  </si>
  <si>
    <t>3,1</t>
  </si>
  <si>
    <t>Смена трубопровода канализации, п. 3 (Апрель 2010)</t>
  </si>
  <si>
    <t>Автоматы, кв. 65 (Апрель 2010)</t>
  </si>
  <si>
    <t>Благоустройство</t>
  </si>
  <si>
    <t>Ремонт качели (Май 2010)</t>
  </si>
  <si>
    <t>Смена трубопроводов, кв. 29 (Май 2010)</t>
  </si>
  <si>
    <t>6,24</t>
  </si>
  <si>
    <t>Смена трубопровода канализации, кв. 29 (Май 2010)</t>
  </si>
  <si>
    <t>Смена трубопровода канализации, (Май 2010)</t>
  </si>
  <si>
    <t>28,8</t>
  </si>
  <si>
    <t>159,67</t>
  </si>
  <si>
    <t>36</t>
  </si>
  <si>
    <t>Смена заивджек, вентилей/изоляция трубопроводов</t>
  </si>
  <si>
    <t>13/0,1942</t>
  </si>
  <si>
    <t>Ремонт подъезда №1 (Сентябрь 2010)</t>
  </si>
  <si>
    <t>683,54</t>
  </si>
  <si>
    <t>290</t>
  </si>
  <si>
    <t>Установка доски объявлений (Октябрь 2010)</t>
  </si>
  <si>
    <t>Ремонт подъезда №2 (Октябрь 2010)</t>
  </si>
  <si>
    <t>488685</t>
  </si>
  <si>
    <t>Адрес :  Иркутский тракт, 108/1</t>
  </si>
  <si>
    <t>Установка вентилей, сгонов, задвижек/смена манометров (Июнь 2010)</t>
  </si>
  <si>
    <t>шт/компл</t>
  </si>
  <si>
    <t>11/5/1/3</t>
  </si>
  <si>
    <t>Адрес :  Иркутский тракт, 112</t>
  </si>
  <si>
    <t>Окраска дверей (Июнь 2010)</t>
  </si>
  <si>
    <t>26,88</t>
  </si>
  <si>
    <t>Установка доски объявлений (Июнь 2010)</t>
  </si>
  <si>
    <t>Ремонт цоколя (Июнь 2010)</t>
  </si>
  <si>
    <t>Смена задвижек, вентилей/изоляция трубопроводов (Июль 2010)</t>
  </si>
  <si>
    <t>2/11/1,965</t>
  </si>
  <si>
    <t>Установка задвижек (Август 2010)</t>
  </si>
  <si>
    <t>Смена трубопроводов канализации кв. 36 (Август 2010)</t>
  </si>
  <si>
    <t>Изготовление песочницы (Сентябрь 2010)</t>
  </si>
  <si>
    <t>Смена трубопровода, кв. 50 (Сентябрь 2010)</t>
  </si>
  <si>
    <t>Смена трубопровода, кв. 58 (Сентябрь 2010)</t>
  </si>
  <si>
    <t>Смена трубопроводов, кв. 45 (Сентябрь 2010)</t>
  </si>
  <si>
    <t>Установка вентилей/смена трубопроводов, кв. 58 (Сентябрь 2010)</t>
  </si>
  <si>
    <t>1/6,8</t>
  </si>
  <si>
    <t>Смена трубопроводов канализации (Октябрь 2010)</t>
  </si>
  <si>
    <t>Смена вентилей/трубопроводов кв. 48 (Октябрь 2010)</t>
  </si>
  <si>
    <t>Смена вентилей/трубопроводов кв. 13 (Октябрь 2010)</t>
  </si>
  <si>
    <t>Смена вентилей/трубопроводов кв. 47(Октябрь 2010)</t>
  </si>
  <si>
    <t>Смена вентилей/трубопроводов кв. 61(Октябрь 2010)</t>
  </si>
  <si>
    <t>4/8,2</t>
  </si>
  <si>
    <t>2/8,2</t>
  </si>
  <si>
    <t>4/7,1</t>
  </si>
  <si>
    <t>5/2</t>
  </si>
  <si>
    <t>Установка вентилей/сгонов, кв. 45, 45 (Октябрь 2010)</t>
  </si>
  <si>
    <t>12/4</t>
  </si>
  <si>
    <t>Смена трубопроводов/смена вентилей, кв. 20 (Ноябрь 2010)</t>
  </si>
  <si>
    <t>Ремонт скатного козырька (Декабрь 2010)</t>
  </si>
  <si>
    <t>7</t>
  </si>
  <si>
    <t>Адрес :  Иркутский тракт, 114</t>
  </si>
  <si>
    <t>Ремонт вентиляции, кв. 2 (Март 2010)</t>
  </si>
  <si>
    <t>Ремонт кирпичных стен, п. 3, 4 (Апрель 2010)</t>
  </si>
  <si>
    <t>Автоматы, кв. 5 (Апрель 2010)</t>
  </si>
  <si>
    <t>Ремонт вентиляции, кв. 22 (Май 2010)</t>
  </si>
  <si>
    <t>2/0,1438</t>
  </si>
  <si>
    <t>Установка терморегулятора (Июль 2010)</t>
  </si>
  <si>
    <t>Лестницы, балконы, крыльца</t>
  </si>
  <si>
    <t>Ремонт крылец (Август 2010)</t>
  </si>
  <si>
    <t>Смена трубопровода канализации (Октябрь 2010)</t>
  </si>
  <si>
    <t>Ремонт козырьков, п.1-4 (Декабрь 2010)</t>
  </si>
  <si>
    <t>Адрес :  Иркутский тракт, 116/1</t>
  </si>
  <si>
    <t>Ремонт вентиляции, кв. 30 (Июль 2010)</t>
  </si>
  <si>
    <t>Установка слуховых окон (Август 2010)</t>
  </si>
  <si>
    <t>Смена задвижек, вентилей (Август 2010)</t>
  </si>
  <si>
    <t>Установка терморегулятора (Сентябрь 2010)</t>
  </si>
  <si>
    <t>Ремонт отмостки (Сентябрь 2010)</t>
  </si>
  <si>
    <t>Адрес :  Карский, 33</t>
  </si>
  <si>
    <t>Установка доски объявления, па. 1-4 (Июль 2010)</t>
  </si>
  <si>
    <t>Очистка подвала (Июль 2010)</t>
  </si>
  <si>
    <t>5,9</t>
  </si>
  <si>
    <t>Смена задвижек/вентилей (Август 2010)</t>
  </si>
  <si>
    <t>Ремонт входов в подъезды (Август 2010)</t>
  </si>
  <si>
    <t>Ремотн отмостки (Август 2010)</t>
  </si>
  <si>
    <t>Прокладка провода/патрон, подвал (Август 2010)</t>
  </si>
  <si>
    <t>38/10</t>
  </si>
  <si>
    <t>Установка информационного щита (Октябрь 2010)</t>
  </si>
  <si>
    <t>Смена вентилей/сгонов (Октябрь 2010)</t>
  </si>
  <si>
    <t>Установка кранов воздушных, кв. 7, 68 (Ноябрь 2010)</t>
  </si>
  <si>
    <t>Адрес :  Карский, 35</t>
  </si>
  <si>
    <t>Механизированная уборка придомовой территории (Ноябрь)</t>
  </si>
  <si>
    <t>маш-час</t>
  </si>
  <si>
    <t>Механизированная уборка придомовой территории (Декабрь)</t>
  </si>
  <si>
    <t>Смена вентилей, сгонов, п.4 (Март 2010)</t>
  </si>
  <si>
    <t>Автоматы, кв. 2 (Апрель 2010)</t>
  </si>
  <si>
    <t>Изоляция трубопроводов/ремонт задвижек (Июнь 2010)</t>
  </si>
  <si>
    <t>м3/шт</t>
  </si>
  <si>
    <t>0,0496/4</t>
  </si>
  <si>
    <t>4,8</t>
  </si>
  <si>
    <t>Лестницы, крыльца, перила</t>
  </si>
  <si>
    <t>Фасад</t>
  </si>
  <si>
    <t>Окраска фасада (Июль 2010)</t>
  </si>
  <si>
    <t>Установка кранов воздушных, кв. 58,27,10,61 (Ноябрь 2010)</t>
  </si>
  <si>
    <t>Ремонт примыканий (Декабрь 2010)</t>
  </si>
  <si>
    <t>Установка кранов/вентилей кв. 15 (Декабрь 2010)</t>
  </si>
  <si>
    <t>Установка кранов/вентилей кв. 30, 31 (Декабрь 2010)</t>
  </si>
  <si>
    <t>Установка радиаторов</t>
  </si>
  <si>
    <t>сек</t>
  </si>
  <si>
    <t>Адрес :  Л. Шевцовой, 5</t>
  </si>
  <si>
    <t>Изоляция трубопроводов (Июнь 2010)</t>
  </si>
  <si>
    <t>Установка доски объявления (Август 2010)</t>
  </si>
  <si>
    <t>Адрес :  Мичурина, 14</t>
  </si>
  <si>
    <t>Смена трубопровода канализации, п. 6 (Март 2010)</t>
  </si>
  <si>
    <t>0,5</t>
  </si>
  <si>
    <t>Прокладка провода, кв. 40 (Март 2010)</t>
  </si>
  <si>
    <t>Ремонт дверей (Май 2010)</t>
  </si>
  <si>
    <t>Смена вентилей, п. 6 (Май 2010)</t>
  </si>
  <si>
    <t>Смена вентилей/задвижек, п. 1 (Май 2010)</t>
  </si>
  <si>
    <t>Смена вентилей/задвижек, п. 3 (Май 2010)</t>
  </si>
  <si>
    <t>9/2</t>
  </si>
  <si>
    <t>6/3</t>
  </si>
  <si>
    <t>Смена трубопроводов (Июнь 2010)</t>
  </si>
  <si>
    <t>4,6</t>
  </si>
  <si>
    <t>Ремонт кровли, кв. 10 (Октябрь 2010)</t>
  </si>
  <si>
    <t>621</t>
  </si>
  <si>
    <t>3,5</t>
  </si>
  <si>
    <t>Установка домофона (Ноябрь 2010)</t>
  </si>
  <si>
    <t>Адрес :  Новосибирская, 6</t>
  </si>
  <si>
    <t>Ремонт проема в подвале (Май 2010)</t>
  </si>
  <si>
    <t>0,08</t>
  </si>
  <si>
    <t>Смена задвижек/изоляция трубопроводов</t>
  </si>
  <si>
    <t>2/0,2402</t>
  </si>
  <si>
    <t>Смена трубопроводов, кв. 11 (Сентябрь 2010)</t>
  </si>
  <si>
    <t>28</t>
  </si>
  <si>
    <t>Адрес :  Рабочая, 9</t>
  </si>
  <si>
    <t>Содержание газового оборудования</t>
  </si>
  <si>
    <t>Услуги ОАО "Томскоблгаз" по обслуживанию внутридомового газового оборудования, 74 коп./м2</t>
  </si>
  <si>
    <t>Герметизация стыка перекрытия, подвал (Март 2010)</t>
  </si>
  <si>
    <t>Смена трубопроводов канализации, кв. 27 (Август 2010)</t>
  </si>
  <si>
    <t>Очистка подвала (Сентябрь 2010)</t>
  </si>
  <si>
    <t>Остекление (Декабрь 2010)</t>
  </si>
  <si>
    <t>3,8</t>
  </si>
  <si>
    <t>Смена трубопроводов канализации, кв. 46 (Декабрь 2010)</t>
  </si>
  <si>
    <t>Адрес : С. Лазо, 2</t>
  </si>
  <si>
    <t>Смена трубопровода, кв. 110-114 (Март 2010)</t>
  </si>
  <si>
    <t>4,38</t>
  </si>
  <si>
    <t>Смена трубопровода, кв. 61 (Апрель 2010)</t>
  </si>
  <si>
    <t>Замена вводного рубильника (Апрель 2010)</t>
  </si>
  <si>
    <t>Замена предохранителя, кв. 84 (Апрель 2010)</t>
  </si>
  <si>
    <t>Ремонт вентиляции, кв. 119 (Июль 2010)</t>
  </si>
  <si>
    <t>Смена трубопровода, кв. 45 (Июль 2010)</t>
  </si>
  <si>
    <t>Смена вентилей/изоляция трубопроводов, п. 1 (Июль 2010)</t>
  </si>
  <si>
    <t>7/1,166</t>
  </si>
  <si>
    <t>Смена вентилей/изоляция трубопроводов, п. 2 (Июль 2010)</t>
  </si>
  <si>
    <t>2/1,242</t>
  </si>
  <si>
    <t>Смена вентилей/изоляция трубопроводов, п. 3 (Июль 2010)</t>
  </si>
  <si>
    <t>5/1,503</t>
  </si>
  <si>
    <t>Ремонт подъезда №2 (Сентябрь 2010)</t>
  </si>
  <si>
    <t>Ремонт швов в подъезде №1 (Сентябрь 2010)</t>
  </si>
  <si>
    <t>Ремонт швов в подъезде №2 (Сентябрь 2010)</t>
  </si>
  <si>
    <t>Смена вентилей/сгонов (Ноябрь 2010)</t>
  </si>
  <si>
    <t>Смена вентилей/сгонов, под. 2, 3 (Ноябрь 2010)</t>
  </si>
  <si>
    <t>4,5/4</t>
  </si>
  <si>
    <t>Смена трубопроводов/установка вентилей, кв. 88 (Декабрь 2010)</t>
  </si>
  <si>
    <t>Смена вентилей/сгонов (Декабрь 2010)</t>
  </si>
  <si>
    <t>Смена вентилей кв. 60 (Декабрь 2010)</t>
  </si>
  <si>
    <t>Смена вентилей/сгонов кв. 6 (Декабрь 2010)</t>
  </si>
  <si>
    <t>Смена трубопроводов кв. 2 (Декабрь 2010)</t>
  </si>
  <si>
    <t>Смена  трубопроводов, кв. 51 (Июль 2010)</t>
  </si>
  <si>
    <t>Адрес : С. Лазо, 4/2</t>
  </si>
  <si>
    <t>Смена патрона, кв. 720 (Март 2010)</t>
  </si>
  <si>
    <t>Смена трубопроводов канализации, кв. 725 (Апрель 2010)</t>
  </si>
  <si>
    <t>Прокладка провода, кв. 915-919 (Апрель 2010)</t>
  </si>
  <si>
    <t>Ремонт внутренней отделки (Июнь 2010)</t>
  </si>
  <si>
    <t>Ремонт кровли (Август 2010)</t>
  </si>
  <si>
    <t>Ремонт оконного проема (Август 2010)</t>
  </si>
  <si>
    <t>Смена задвижек/трубопроводов (Август 2010)</t>
  </si>
  <si>
    <t>8/8</t>
  </si>
  <si>
    <t>Смена вентилей/сгонов (Сентябрь 2010)</t>
  </si>
  <si>
    <t>3/2</t>
  </si>
  <si>
    <t>Смена  трубопроводов, кв. 214 (Сентябрь 2010)</t>
  </si>
  <si>
    <t>Смена трубопроводов/установка терморенулятора (Октябрь 2010)</t>
  </si>
  <si>
    <t>2,1/1</t>
  </si>
  <si>
    <t>6,85</t>
  </si>
  <si>
    <t>Смена задвижек/вентилей/сгонов</t>
  </si>
  <si>
    <t>11</t>
  </si>
  <si>
    <t>Адрес :  Лазо, 24</t>
  </si>
  <si>
    <t>Выкашивание газонов</t>
  </si>
  <si>
    <t>Механизированная уборка</t>
  </si>
  <si>
    <t>Прочистка водонагревателя</t>
  </si>
  <si>
    <t>Ремонт перил (подъезд №6) Март 2010</t>
  </si>
  <si>
    <t>Смена светильника, март 2010</t>
  </si>
  <si>
    <t>Установка доводчика (подъезд №1) апрель 2010</t>
  </si>
  <si>
    <t>Смена сгонов (кв. 133) апрель 2010</t>
  </si>
  <si>
    <t>Смена трубопроводов апрель 2010 (кв 101)</t>
  </si>
  <si>
    <t>Установка заглушек май 2010</t>
  </si>
  <si>
    <t>Ремонт светильника (кв 159) май 2010</t>
  </si>
  <si>
    <t>Закрытие электрощитков июнь 2010</t>
  </si>
  <si>
    <t>Установка вентилей/задвижек июнь 2010</t>
  </si>
  <si>
    <t>Изоляция трубопроводов (подъезд №5), июль 2010</t>
  </si>
  <si>
    <t>Ремонт кровли</t>
  </si>
  <si>
    <t>Смена задвижек/вентилей/изоляция трубопроводов Сентябрь 2010</t>
  </si>
  <si>
    <t>24/12/03763</t>
  </si>
  <si>
    <t>Ремонт кровли (квартира 70) Октябрь 2010</t>
  </si>
  <si>
    <t>Установка вентилей/сгонов Октябрь 2010</t>
  </si>
  <si>
    <t>24/12/</t>
  </si>
  <si>
    <t>Смена трубопроводов канализации подъезд №4 Ноябрь 2010</t>
  </si>
  <si>
    <t>Смена трубопроводов канализации Ноябрь 2010</t>
  </si>
  <si>
    <t>Смена трубопроводов (кв 204, 208), Ноябрь2010</t>
  </si>
  <si>
    <t>Другие расходы по содержанию</t>
  </si>
  <si>
    <t xml:space="preserve">(31.03.2010) Очистка кровли от снега, наледи </t>
  </si>
  <si>
    <t>Адрес :  Лазо, 26</t>
  </si>
  <si>
    <t>Смена трубопроводов (под. № 3), МАРТ 2010</t>
  </si>
  <si>
    <t>Смена вентилей, сгонов (подъ №3) Апрель 2010</t>
  </si>
  <si>
    <t>Смена вентилей (под. 4, 5) Апрель 2010</t>
  </si>
  <si>
    <t>Смена счетчика (кв. 17) Апрель 2010</t>
  </si>
  <si>
    <t>Предохранитель / автомат Май 2010</t>
  </si>
  <si>
    <t>Ремонт полов в МОП (под. №1) Июнь 2010</t>
  </si>
  <si>
    <t>Установка доски объявлений Июнь 2010</t>
  </si>
  <si>
    <t>Ремонт подъезда №1 Июнь 2010</t>
  </si>
  <si>
    <t>Ремонт подъезда №4 Август 2010</t>
  </si>
  <si>
    <t>Ремонт подъезда №5 Август 2010</t>
  </si>
  <si>
    <t>Стены</t>
  </si>
  <si>
    <t>Ремонт фасада (под. №4) Август 2010</t>
  </si>
  <si>
    <t>Ремонт швов в подъезде №4 Август 2010</t>
  </si>
  <si>
    <t>Ремонт швов в подъезде №5 Август 2010</t>
  </si>
  <si>
    <t>Смена трубопропода канализации, кв. 159, Сентябрь 2010</t>
  </si>
  <si>
    <t>20/19</t>
  </si>
  <si>
    <t>39 / 38</t>
  </si>
  <si>
    <t>Смена трубопропода канализации, под. №1 Сентябрь 2010</t>
  </si>
  <si>
    <t>Смена затворов / вентилей Сентябрь 2010</t>
  </si>
  <si>
    <t>Светильники / выключатели (подъезды № 1,2,3,4,5) Сентябрь 2010</t>
  </si>
  <si>
    <t>Смена трубопровода канализации Октябрь 2010</t>
  </si>
  <si>
    <t>Устройство ограждения Ноябрь 2010</t>
  </si>
  <si>
    <t>75,9/3/1</t>
  </si>
  <si>
    <t>Смена трубопровода / Установка вентилей, насоса (под № 3,4,5)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</si>
  <si>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обеспечению деятельности предприятия, содержание паспортного стола и бухгалтерии по работе с населением (12%</t>
  </si>
  <si>
    <t>Механизированная уборка (Ноябрь 2010)</t>
  </si>
  <si>
    <t>Механизированная уборка (Декабрь 2010)</t>
  </si>
  <si>
    <t>Адрес : Суворова, 3</t>
  </si>
  <si>
    <t>Установка почтовых ящиков, п. 4 (Апрель 2010)</t>
  </si>
  <si>
    <t>Стистема ХГВС</t>
  </si>
  <si>
    <t>Смена трубопровода канализации, кв. 1 (Апрель 2010)</t>
  </si>
  <si>
    <t>10/0,5645</t>
  </si>
  <si>
    <t>Выключатель, п.2, кв. 26 (Август 2010)</t>
  </si>
  <si>
    <t>Окраска дверей (Сентябрь 2010)</t>
  </si>
  <si>
    <t>Ремонт цоколя (Сентябрь 2010)</t>
  </si>
  <si>
    <t>137,71</t>
  </si>
  <si>
    <t>0,6</t>
  </si>
  <si>
    <t>0,8</t>
  </si>
  <si>
    <t>Адрес : Суворова, 4</t>
  </si>
  <si>
    <t>Адрес : Суворова, 10</t>
  </si>
  <si>
    <t>Адрес :  МПС, 9</t>
  </si>
  <si>
    <t>Смена трубопроводов канализации, п. 1(Апрель 2010)</t>
  </si>
  <si>
    <t>Ремонт вентиляции, кв. 9 (Май 2010)</t>
  </si>
  <si>
    <t>Адрес :  МПС, 10</t>
  </si>
  <si>
    <t>Смена сгонов, кв. 46 (Апрель 2010)</t>
  </si>
  <si>
    <t>Смена трубопроводов канализации п. 2 (Апрель 2010)</t>
  </si>
  <si>
    <t>Заделка кирпичем подвального окна, торец дома (Апрель 2010)</t>
  </si>
  <si>
    <t>Ремонт вентиляции, кв. 49 (Май 2010)</t>
  </si>
  <si>
    <t>Установка вентилей (Май 2010)</t>
  </si>
  <si>
    <t>Изоляция трубопроводов/смена вентилей (Июнь 2010)</t>
  </si>
  <si>
    <t>2,125/15/15</t>
  </si>
  <si>
    <t>Смена трубопроводов, кв. 31 (Октябрь 2010)</t>
  </si>
  <si>
    <t>Смена вентилей, сгонов/изоляция трубопроводов водоснабжения (Июнь 2010)</t>
  </si>
  <si>
    <t>10/5/0,5595</t>
  </si>
  <si>
    <t>Смена вентилей, сгонов (Июнь 2010)</t>
  </si>
  <si>
    <t>54/36/18</t>
  </si>
  <si>
    <t>Смена трубопроводов, кв. 10(Октябрь 2010)</t>
  </si>
  <si>
    <t>Смена трубопроводов (Ноябрь 2010)</t>
  </si>
  <si>
    <t>8/4</t>
  </si>
  <si>
    <t>Адрес :  МПС, 11</t>
  </si>
  <si>
    <t>Адрес :  МПС, 12</t>
  </si>
  <si>
    <t>Смена трубопроводов, кв. 20 (Апрель 2010)</t>
  </si>
  <si>
    <t>6/2</t>
  </si>
  <si>
    <t>Смена трубопроводов, (Июнь 2010)</t>
  </si>
  <si>
    <t>31,5/32/15</t>
  </si>
  <si>
    <t>9,6</t>
  </si>
  <si>
    <t>72,12</t>
  </si>
  <si>
    <t>Перекрытия</t>
  </si>
  <si>
    <t>Ремонт перекрытий (Декабрь 2010)</t>
  </si>
  <si>
    <t>3,05</t>
  </si>
  <si>
    <t>Прочистка ливневки</t>
  </si>
  <si>
    <t>Прочистка ливневки, п. 4, 5</t>
  </si>
  <si>
    <t>Установка манометров</t>
  </si>
  <si>
    <t>комп</t>
  </si>
  <si>
    <t>Установка манометров п. 1</t>
  </si>
  <si>
    <t>Установка манометров п. 2</t>
  </si>
  <si>
    <t>Установка манометров п. 3</t>
  </si>
  <si>
    <t>Ремонт вентиляции</t>
  </si>
  <si>
    <t>Механизированная уборка придомовой территории (Ноябрь 2010)</t>
  </si>
  <si>
    <t>Механизированная уборка придомовой территории (Декабрь 2010)</t>
  </si>
  <si>
    <t>Компенсация расходов (содер.)</t>
  </si>
  <si>
    <t>Компенсация расходов (т.р.)</t>
  </si>
  <si>
    <t xml:space="preserve">(31.12.2010) Беглюк Т.В., оплата нежилого помещения </t>
  </si>
  <si>
    <t xml:space="preserve">(31.12.2010) Бельчикова Т.М., оплата нежилого помещения </t>
  </si>
  <si>
    <t xml:space="preserve">(31.12.2010) ИП Елисеева О.Е., оплата нежилого помещения </t>
  </si>
  <si>
    <t xml:space="preserve">(31.12.2010) Танакова В.В., оплата нежилого помещения </t>
  </si>
  <si>
    <t xml:space="preserve">(31.12.2010) Чурсина Н.Г., оплата нежилого помещения </t>
  </si>
  <si>
    <t xml:space="preserve">(31.12.2010) АВ-Ника Ломбард, оплата нежилого помещения </t>
  </si>
  <si>
    <t>Прокладка трубопроводов, кв. 16 (Март 2010)</t>
  </si>
  <si>
    <t>Смена вентилей, кв. 27 (Апрель 2010)</t>
  </si>
  <si>
    <t>Смена вентилей, кв. 29 (Апрель 2010)</t>
  </si>
  <si>
    <t>Изоляция трубопровода (Июнь 2010)</t>
  </si>
  <si>
    <t>6,05</t>
  </si>
  <si>
    <t>7,84</t>
  </si>
  <si>
    <t>21</t>
  </si>
  <si>
    <t>82,62</t>
  </si>
  <si>
    <t xml:space="preserve">Двери </t>
  </si>
  <si>
    <t>Установка дверного блока (Август 2010)</t>
  </si>
  <si>
    <t>11,71</t>
  </si>
  <si>
    <t>45,38</t>
  </si>
  <si>
    <t>Компенсация расходов (сод.)</t>
  </si>
  <si>
    <t>ООО "Томтел" за пользование общим имуществом</t>
  </si>
  <si>
    <t>"Зап-сиб Транстелеком" за пользование общим имуществом</t>
  </si>
  <si>
    <t xml:space="preserve">(31.12.2010) ИП Рубцова, оплата нежилого помещения </t>
  </si>
  <si>
    <t>Приватизированная (м2)    5565,57</t>
  </si>
  <si>
    <t>Неприватизированная муниципальная (м2)    1247,7</t>
  </si>
  <si>
    <t>Приватизированная (м2)    700,1</t>
  </si>
  <si>
    <t>Неприватизированная муниципальная (м2)    9369,3</t>
  </si>
  <si>
    <t>Кол-во квартир           180</t>
  </si>
  <si>
    <t>Кол-во прописанных            409</t>
  </si>
  <si>
    <t>Неприватизированная муниципальная (м2)    193,9</t>
  </si>
  <si>
    <t>Приватизированная (м2)    2802,7</t>
  </si>
  <si>
    <t>134.66</t>
  </si>
  <si>
    <t xml:space="preserve">ИНФОРМАЦИЯ
В соответствии с п.9 ст.11 Федерального закона от 23.11.2009 № 261-ФЗ «Об энергоснабжении и повышении энергетической эффективности»  собственники помещений в многоквартирных домах обязаны обеспечивать соответствие зданий, строений, сооружений, многоквартирных домов требованиям энергетической эффективности. 
На основании п.5 ст.13 названного Закона до 1 января 2012 года собственники помещений в многоквартирных домах обязаны обеспечить оснащение таких домов коллективными, а также индивидуальными приборами учета используемых воды, природного газа, тепловой энергии, электрической энергии, а также ввод установленных приборов учета в эксплуатацию. 
</t>
  </si>
  <si>
    <t xml:space="preserve">ИНФОРМАЦИЯ
В соответствии с п.9 ст.11 Федерального закона от 23.11.2009 № 261-ФЗ «Об энергоснабжении и повышении энергетической эффективности»  собственники помещений в многоквартирных домах обязаны обеспечивать соответствие зданий, строений, сооружений, многоквартирных домов требованиям энергетической эффективности. 
На основании п.5 ст.13 названного Закона до 1 января 2012 года собственники помещений в многоквартирных домах обязаны обеспечить оснащение таких домов коллективными, а также индивидуальными приборами учета используемых воды, природного газа, тепловой энергии, электрической энергии, а также ввод установленных приборов учета в эксплуатацию. </t>
  </si>
  <si>
    <t>Поступило от нежилых помещений и провайдеров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</si>
</sst>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[$-FC19]d\ mmmm\ yyyy\ &quot;г.&quot;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6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78" fontId="1" fillId="0" borderId="0" xfId="15" applyFont="1" applyAlignment="1">
      <alignment horizontal="center"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180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1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3">
      <selection activeCell="L30" sqref="L30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8.7109375" style="1" customWidth="1"/>
    <col min="9" max="9" width="2.421875" style="1" customWidth="1"/>
    <col min="10" max="10" width="9.28125" style="1" customWidth="1"/>
    <col min="11" max="11" width="7.281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97</v>
      </c>
      <c r="B4" s="5"/>
      <c r="C4" s="5"/>
      <c r="D4" s="56" t="s">
        <v>1</v>
      </c>
      <c r="E4" s="56"/>
      <c r="F4" s="6">
        <v>4980.1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104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256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425432</v>
      </c>
      <c r="C15" s="27">
        <v>324214</v>
      </c>
      <c r="D15" s="27">
        <v>82095</v>
      </c>
      <c r="E15" s="27">
        <v>0</v>
      </c>
      <c r="F15" s="27">
        <v>19123</v>
      </c>
      <c r="G15" s="27">
        <v>239496</v>
      </c>
      <c r="H15" s="27">
        <v>63833</v>
      </c>
      <c r="I15" s="28"/>
      <c r="J15" s="27">
        <f t="shared" si="1"/>
        <v>728761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359751</v>
      </c>
      <c r="C17" s="27">
        <v>272030</v>
      </c>
      <c r="D17" s="27">
        <v>68802</v>
      </c>
      <c r="E17" s="27">
        <v>0</v>
      </c>
      <c r="F17" s="27">
        <v>18919</v>
      </c>
      <c r="G17" s="27">
        <v>200838</v>
      </c>
      <c r="H17" s="27">
        <v>54445</v>
      </c>
      <c r="I17" s="28"/>
      <c r="J17" s="27">
        <f t="shared" si="1"/>
        <v>615034</v>
      </c>
      <c r="L17" s="14"/>
    </row>
    <row r="18" spans="1:10" ht="12">
      <c r="A18" s="11" t="s">
        <v>22</v>
      </c>
      <c r="B18" s="27">
        <f t="shared" si="0"/>
        <v>418892.75800000003</v>
      </c>
      <c r="C18" s="27">
        <f>SUM(L26:L38)</f>
        <v>317674.75800000003</v>
      </c>
      <c r="D18" s="27">
        <f>D15</f>
        <v>82095</v>
      </c>
      <c r="E18" s="27">
        <v>0</v>
      </c>
      <c r="F18" s="27">
        <f>F15</f>
        <v>19123</v>
      </c>
      <c r="G18" s="27">
        <f>SUM(L40:L50)</f>
        <v>145611.56</v>
      </c>
      <c r="H18" s="27">
        <v>0</v>
      </c>
      <c r="I18" s="28"/>
      <c r="J18" s="27">
        <f t="shared" si="1"/>
        <v>564504.318</v>
      </c>
    </row>
    <row r="19" spans="1:13" ht="24">
      <c r="A19" s="11" t="s">
        <v>23</v>
      </c>
      <c r="B19" s="27">
        <f t="shared" si="0"/>
        <v>-59141.75800000003</v>
      </c>
      <c r="C19" s="27">
        <f aca="true" t="shared" si="2" ref="C19:H19">C14+C17-C18</f>
        <v>-45644.75800000003</v>
      </c>
      <c r="D19" s="27">
        <f t="shared" si="2"/>
        <v>-13293</v>
      </c>
      <c r="E19" s="27">
        <v>0</v>
      </c>
      <c r="F19" s="27">
        <f t="shared" si="2"/>
        <v>-204</v>
      </c>
      <c r="G19" s="27">
        <f t="shared" si="2"/>
        <v>55226.44</v>
      </c>
      <c r="H19" s="27">
        <f t="shared" si="2"/>
        <v>54445</v>
      </c>
      <c r="I19" s="28"/>
      <c r="J19" s="27">
        <f t="shared" si="1"/>
        <v>50529.68199999997</v>
      </c>
      <c r="L19" s="14"/>
      <c r="M19" s="14"/>
    </row>
    <row r="20" spans="1:13" ht="24">
      <c r="A20" s="11" t="s">
        <v>24</v>
      </c>
      <c r="B20" s="27">
        <f t="shared" si="0"/>
        <v>6539.241999999969</v>
      </c>
      <c r="C20" s="27">
        <f aca="true" t="shared" si="3" ref="C20:H20">C13+C15-C18</f>
        <v>6539.241999999969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93884.44</v>
      </c>
      <c r="H20" s="27">
        <f t="shared" si="3"/>
        <v>63833</v>
      </c>
      <c r="I20" s="28"/>
      <c r="J20" s="27">
        <f t="shared" si="1"/>
        <v>164256.68199999997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32643.6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27889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16585.578</v>
      </c>
    </row>
    <row r="29" spans="1:12" ht="12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48712</v>
      </c>
    </row>
    <row r="30" spans="1:12" ht="48.75" customHeight="1">
      <c r="A30" s="19" t="s">
        <v>41</v>
      </c>
      <c r="B30" s="44" t="s">
        <v>42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f>3*F4*10</f>
        <v>149403</v>
      </c>
    </row>
    <row r="31" spans="1:14" ht="27.75" customHeight="1">
      <c r="A31" s="19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2">
        <v>16932</v>
      </c>
      <c r="N31" s="23"/>
    </row>
    <row r="32" spans="1:14" ht="13.5" customHeight="1">
      <c r="A32" s="19" t="s">
        <v>137</v>
      </c>
      <c r="B32" s="49" t="s">
        <v>138</v>
      </c>
      <c r="C32" s="50"/>
      <c r="D32" s="50"/>
      <c r="E32" s="50"/>
      <c r="F32" s="50"/>
      <c r="G32" s="50"/>
      <c r="H32" s="50"/>
      <c r="I32" s="51"/>
      <c r="J32" s="18" t="s">
        <v>33</v>
      </c>
      <c r="K32" s="20">
        <v>10</v>
      </c>
      <c r="L32" s="22">
        <f>608.49*10</f>
        <v>6084.9</v>
      </c>
      <c r="N32" s="23"/>
    </row>
    <row r="33" spans="1:14" ht="13.5" customHeight="1">
      <c r="A33" s="19" t="s">
        <v>45</v>
      </c>
      <c r="B33" s="46" t="s">
        <v>486</v>
      </c>
      <c r="C33" s="47"/>
      <c r="D33" s="47"/>
      <c r="E33" s="47"/>
      <c r="F33" s="47"/>
      <c r="G33" s="47"/>
      <c r="H33" s="47"/>
      <c r="I33" s="48"/>
      <c r="J33" s="26" t="s">
        <v>487</v>
      </c>
      <c r="K33" s="20">
        <v>1</v>
      </c>
      <c r="L33" s="26">
        <v>1153</v>
      </c>
      <c r="N33" s="23"/>
    </row>
    <row r="34" spans="1:14" ht="13.5" customHeight="1">
      <c r="A34" s="19" t="s">
        <v>45</v>
      </c>
      <c r="B34" s="46" t="s">
        <v>488</v>
      </c>
      <c r="C34" s="47"/>
      <c r="D34" s="47"/>
      <c r="E34" s="47"/>
      <c r="F34" s="47"/>
      <c r="G34" s="47"/>
      <c r="H34" s="47"/>
      <c r="I34" s="48"/>
      <c r="J34" s="26" t="s">
        <v>487</v>
      </c>
      <c r="K34" s="20">
        <v>3</v>
      </c>
      <c r="L34" s="26">
        <v>3460</v>
      </c>
      <c r="N34" s="23"/>
    </row>
    <row r="35" spans="1:14" ht="12" customHeight="1">
      <c r="A35" s="19" t="s">
        <v>45</v>
      </c>
      <c r="B35" s="46" t="s">
        <v>136</v>
      </c>
      <c r="C35" s="47"/>
      <c r="D35" s="47"/>
      <c r="E35" s="47"/>
      <c r="F35" s="47"/>
      <c r="G35" s="47"/>
      <c r="H35" s="47"/>
      <c r="I35" s="48"/>
      <c r="J35" s="26" t="s">
        <v>487</v>
      </c>
      <c r="K35" s="20">
        <v>12</v>
      </c>
      <c r="L35" s="26">
        <v>13838</v>
      </c>
      <c r="N35" s="23"/>
    </row>
    <row r="36" spans="1:14" ht="11.25" customHeight="1">
      <c r="A36" s="19" t="s">
        <v>45</v>
      </c>
      <c r="B36" s="46" t="s">
        <v>113</v>
      </c>
      <c r="C36" s="47"/>
      <c r="D36" s="47"/>
      <c r="E36" s="47"/>
      <c r="F36" s="47"/>
      <c r="G36" s="47"/>
      <c r="H36" s="47"/>
      <c r="I36" s="48"/>
      <c r="J36" s="26" t="s">
        <v>40</v>
      </c>
      <c r="K36" s="20">
        <v>206.8</v>
      </c>
      <c r="L36" s="26">
        <v>5386</v>
      </c>
      <c r="N36" s="23"/>
    </row>
    <row r="37" spans="1:14" ht="11.25" customHeight="1">
      <c r="A37" s="19" t="s">
        <v>708</v>
      </c>
      <c r="B37" s="44" t="s">
        <v>709</v>
      </c>
      <c r="C37" s="44"/>
      <c r="D37" s="44"/>
      <c r="E37" s="44"/>
      <c r="F37" s="44"/>
      <c r="G37" s="44"/>
      <c r="H37" s="44"/>
      <c r="I37" s="44"/>
      <c r="J37" s="18"/>
      <c r="K37" s="20"/>
      <c r="L37" s="18">
        <f>-900*0.88</f>
        <v>-792</v>
      </c>
      <c r="N37" s="23"/>
    </row>
    <row r="38" spans="1:14" ht="11.25" customHeight="1">
      <c r="A38" s="19" t="s">
        <v>708</v>
      </c>
      <c r="B38" s="44" t="s">
        <v>710</v>
      </c>
      <c r="C38" s="44"/>
      <c r="D38" s="44"/>
      <c r="E38" s="44"/>
      <c r="F38" s="44"/>
      <c r="G38" s="44"/>
      <c r="H38" s="44"/>
      <c r="I38" s="44"/>
      <c r="J38" s="18"/>
      <c r="K38" s="20"/>
      <c r="L38" s="18">
        <f>-4114*0.88</f>
        <v>-3620.32</v>
      </c>
      <c r="N38" s="23"/>
    </row>
    <row r="39" spans="1:12" ht="12">
      <c r="A39" s="45" t="s">
        <v>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3" ht="49.5" customHeight="1">
      <c r="A40" s="19" t="s">
        <v>31</v>
      </c>
      <c r="B40" s="44" t="s">
        <v>32</v>
      </c>
      <c r="C40" s="44"/>
      <c r="D40" s="44"/>
      <c r="E40" s="44"/>
      <c r="F40" s="44"/>
      <c r="G40" s="44"/>
      <c r="H40" s="44"/>
      <c r="I40" s="44"/>
      <c r="J40" s="18" t="s">
        <v>33</v>
      </c>
      <c r="K40" s="20">
        <v>10</v>
      </c>
      <c r="L40" s="18">
        <f>G17*0.12</f>
        <v>24100.559999999998</v>
      </c>
      <c r="M40" s="14"/>
    </row>
    <row r="41" spans="1:14" ht="15" customHeight="1">
      <c r="A41" s="19" t="s">
        <v>78</v>
      </c>
      <c r="B41" s="44" t="s">
        <v>98</v>
      </c>
      <c r="C41" s="44"/>
      <c r="D41" s="44"/>
      <c r="E41" s="44"/>
      <c r="F41" s="44"/>
      <c r="G41" s="44"/>
      <c r="H41" s="44"/>
      <c r="I41" s="44"/>
      <c r="J41" s="18" t="s">
        <v>46</v>
      </c>
      <c r="K41" s="20">
        <v>15</v>
      </c>
      <c r="L41" s="18">
        <v>1637</v>
      </c>
      <c r="N41" s="14"/>
    </row>
    <row r="42" spans="1:14" ht="15" customHeight="1">
      <c r="A42" s="19" t="s">
        <v>61</v>
      </c>
      <c r="B42" s="44" t="s">
        <v>99</v>
      </c>
      <c r="C42" s="44"/>
      <c r="D42" s="44"/>
      <c r="E42" s="44"/>
      <c r="F42" s="44"/>
      <c r="G42" s="44"/>
      <c r="H42" s="44"/>
      <c r="I42" s="44"/>
      <c r="J42" s="18" t="s">
        <v>47</v>
      </c>
      <c r="K42" s="20">
        <v>6</v>
      </c>
      <c r="L42" s="18">
        <v>4028</v>
      </c>
      <c r="N42" s="14"/>
    </row>
    <row r="43" spans="1:14" ht="15" customHeight="1">
      <c r="A43" s="19" t="s">
        <v>50</v>
      </c>
      <c r="B43" s="44" t="s">
        <v>100</v>
      </c>
      <c r="C43" s="44"/>
      <c r="D43" s="44"/>
      <c r="E43" s="44"/>
      <c r="F43" s="44"/>
      <c r="G43" s="44"/>
      <c r="H43" s="44"/>
      <c r="I43" s="44"/>
      <c r="J43" s="18" t="s">
        <v>47</v>
      </c>
      <c r="K43" s="20">
        <v>1</v>
      </c>
      <c r="L43" s="18">
        <v>3523</v>
      </c>
      <c r="N43" s="14"/>
    </row>
    <row r="44" spans="1:14" ht="15" customHeight="1">
      <c r="A44" s="19" t="s">
        <v>49</v>
      </c>
      <c r="B44" s="44" t="s">
        <v>101</v>
      </c>
      <c r="C44" s="44"/>
      <c r="D44" s="44"/>
      <c r="E44" s="44"/>
      <c r="F44" s="44"/>
      <c r="G44" s="44"/>
      <c r="H44" s="44"/>
      <c r="I44" s="44"/>
      <c r="J44" s="18" t="s">
        <v>46</v>
      </c>
      <c r="K44" s="20">
        <v>3.7</v>
      </c>
      <c r="L44" s="18">
        <v>3333</v>
      </c>
      <c r="N44" s="14"/>
    </row>
    <row r="45" spans="1:14" ht="15" customHeight="1">
      <c r="A45" s="19" t="s">
        <v>102</v>
      </c>
      <c r="B45" s="44" t="s">
        <v>104</v>
      </c>
      <c r="C45" s="44"/>
      <c r="D45" s="44"/>
      <c r="E45" s="44"/>
      <c r="F45" s="44"/>
      <c r="G45" s="44"/>
      <c r="H45" s="44"/>
      <c r="I45" s="44"/>
      <c r="J45" s="18" t="s">
        <v>103</v>
      </c>
      <c r="K45" s="20" t="s">
        <v>105</v>
      </c>
      <c r="L45" s="18">
        <v>4650</v>
      </c>
      <c r="N45" s="14"/>
    </row>
    <row r="46" spans="1:14" ht="15" customHeight="1">
      <c r="A46" s="19" t="s">
        <v>49</v>
      </c>
      <c r="B46" s="44" t="s">
        <v>106</v>
      </c>
      <c r="C46" s="44"/>
      <c r="D46" s="44"/>
      <c r="E46" s="44"/>
      <c r="F46" s="44"/>
      <c r="G46" s="44"/>
      <c r="H46" s="44"/>
      <c r="I46" s="44"/>
      <c r="J46" s="18" t="s">
        <v>46</v>
      </c>
      <c r="K46" s="20">
        <v>1.5</v>
      </c>
      <c r="L46" s="18">
        <v>1334</v>
      </c>
      <c r="N46" s="14"/>
    </row>
    <row r="47" spans="1:14" ht="15" customHeight="1">
      <c r="A47" s="19" t="s">
        <v>62</v>
      </c>
      <c r="B47" s="44" t="s">
        <v>69</v>
      </c>
      <c r="C47" s="44"/>
      <c r="D47" s="44"/>
      <c r="E47" s="44"/>
      <c r="F47" s="44"/>
      <c r="G47" s="44"/>
      <c r="H47" s="44"/>
      <c r="I47" s="44"/>
      <c r="J47" s="18" t="s">
        <v>40</v>
      </c>
      <c r="K47" s="20">
        <v>15.82</v>
      </c>
      <c r="L47" s="18">
        <v>9187</v>
      </c>
      <c r="N47" s="14"/>
    </row>
    <row r="48" spans="1:12" ht="14.25" customHeight="1">
      <c r="A48" s="19" t="s">
        <v>48</v>
      </c>
      <c r="B48" s="44" t="s">
        <v>108</v>
      </c>
      <c r="C48" s="44"/>
      <c r="D48" s="44"/>
      <c r="E48" s="44"/>
      <c r="F48" s="44"/>
      <c r="G48" s="44"/>
      <c r="H48" s="44"/>
      <c r="I48" s="44"/>
      <c r="J48" s="18" t="s">
        <v>107</v>
      </c>
      <c r="K48" s="30" t="s">
        <v>112</v>
      </c>
      <c r="L48" s="18">
        <v>55201</v>
      </c>
    </row>
    <row r="49" spans="1:12" ht="14.25" customHeight="1">
      <c r="A49" s="19" t="s">
        <v>48</v>
      </c>
      <c r="B49" s="44" t="s">
        <v>109</v>
      </c>
      <c r="C49" s="44"/>
      <c r="D49" s="44"/>
      <c r="E49" s="44"/>
      <c r="F49" s="44"/>
      <c r="G49" s="44"/>
      <c r="H49" s="44"/>
      <c r="I49" s="44"/>
      <c r="J49" s="18" t="s">
        <v>107</v>
      </c>
      <c r="K49" s="20" t="s">
        <v>110</v>
      </c>
      <c r="L49" s="18">
        <v>36579</v>
      </c>
    </row>
    <row r="50" spans="1:12" ht="14.25" customHeight="1">
      <c r="A50" s="19" t="s">
        <v>85</v>
      </c>
      <c r="B50" s="44" t="s">
        <v>111</v>
      </c>
      <c r="C50" s="44"/>
      <c r="D50" s="44"/>
      <c r="E50" s="44"/>
      <c r="F50" s="44"/>
      <c r="G50" s="44"/>
      <c r="H50" s="44"/>
      <c r="I50" s="44"/>
      <c r="J50" s="18" t="s">
        <v>40</v>
      </c>
      <c r="K50" s="20">
        <v>3.3</v>
      </c>
      <c r="L50" s="18">
        <v>2039</v>
      </c>
    </row>
    <row r="51" spans="1:12" ht="12">
      <c r="A51" s="45" t="s">
        <v>51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29.25" customHeight="1">
      <c r="A52" s="19" t="s">
        <v>52</v>
      </c>
      <c r="B52" s="44" t="s">
        <v>53</v>
      </c>
      <c r="C52" s="44"/>
      <c r="D52" s="44"/>
      <c r="E52" s="44"/>
      <c r="F52" s="44"/>
      <c r="G52" s="44"/>
      <c r="H52" s="44"/>
      <c r="I52" s="44"/>
      <c r="J52" s="18" t="s">
        <v>33</v>
      </c>
      <c r="K52" s="20">
        <v>10</v>
      </c>
      <c r="L52" s="24">
        <f>D15</f>
        <v>82095</v>
      </c>
    </row>
    <row r="53" spans="1:12" ht="12">
      <c r="A53" s="45" t="s">
        <v>54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2">
      <c r="A54" s="19" t="s">
        <v>54</v>
      </c>
      <c r="B54" s="44" t="s">
        <v>55</v>
      </c>
      <c r="C54" s="44"/>
      <c r="D54" s="44"/>
      <c r="E54" s="44"/>
      <c r="F54" s="44"/>
      <c r="G54" s="44"/>
      <c r="H54" s="44"/>
      <c r="I54" s="44"/>
      <c r="J54" s="18" t="s">
        <v>33</v>
      </c>
      <c r="K54" s="20">
        <v>10</v>
      </c>
      <c r="L54" s="24">
        <f>E18</f>
        <v>0</v>
      </c>
    </row>
    <row r="55" spans="1:12" ht="12">
      <c r="A55" s="45" t="s">
        <v>56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2">
      <c r="A56" s="19" t="s">
        <v>57</v>
      </c>
      <c r="B56" s="44" t="s">
        <v>58</v>
      </c>
      <c r="C56" s="44"/>
      <c r="D56" s="44"/>
      <c r="E56" s="44"/>
      <c r="F56" s="44"/>
      <c r="G56" s="44"/>
      <c r="H56" s="44"/>
      <c r="I56" s="44"/>
      <c r="J56" s="18" t="s">
        <v>33</v>
      </c>
      <c r="K56" s="20">
        <v>10</v>
      </c>
      <c r="L56" s="24">
        <f>F15</f>
        <v>19123</v>
      </c>
    </row>
    <row r="59" spans="1:2" ht="12">
      <c r="A59" s="25" t="s">
        <v>94</v>
      </c>
      <c r="B59" s="1" t="s">
        <v>95</v>
      </c>
    </row>
  </sheetData>
  <mergeCells count="44">
    <mergeCell ref="A9:A11"/>
    <mergeCell ref="B9:F9"/>
    <mergeCell ref="G9:G11"/>
    <mergeCell ref="H9:H11"/>
    <mergeCell ref="A1:J1"/>
    <mergeCell ref="A2:J2"/>
    <mergeCell ref="D4:E4"/>
    <mergeCell ref="A6:C6"/>
    <mergeCell ref="J9:J11"/>
    <mergeCell ref="B10:B11"/>
    <mergeCell ref="C10:F10"/>
    <mergeCell ref="B23:I23"/>
    <mergeCell ref="A25:L25"/>
    <mergeCell ref="B26:I26"/>
    <mergeCell ref="B27:I27"/>
    <mergeCell ref="B28:I28"/>
    <mergeCell ref="B34:I34"/>
    <mergeCell ref="B32:I32"/>
    <mergeCell ref="A39:L39"/>
    <mergeCell ref="B40:I40"/>
    <mergeCell ref="B37:I37"/>
    <mergeCell ref="B38:I38"/>
    <mergeCell ref="B36:I36"/>
    <mergeCell ref="B35:I35"/>
    <mergeCell ref="B29:I29"/>
    <mergeCell ref="B30:I30"/>
    <mergeCell ref="B31:I31"/>
    <mergeCell ref="B33:I33"/>
    <mergeCell ref="B54:I54"/>
    <mergeCell ref="A55:L55"/>
    <mergeCell ref="B56:I56"/>
    <mergeCell ref="B49:I49"/>
    <mergeCell ref="A51:L51"/>
    <mergeCell ref="B52:I52"/>
    <mergeCell ref="B50:I50"/>
    <mergeCell ref="A53:L53"/>
    <mergeCell ref="B41:I41"/>
    <mergeCell ref="B48:I48"/>
    <mergeCell ref="B45:I45"/>
    <mergeCell ref="B46:I46"/>
    <mergeCell ref="B47:I47"/>
    <mergeCell ref="B42:I42"/>
    <mergeCell ref="B43:I43"/>
    <mergeCell ref="B44:I44"/>
  </mergeCells>
  <printOptions/>
  <pageMargins left="0.75" right="0.26" top="0.26" bottom="0.36" header="0.24" footer="0.3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39" sqref="A39:L39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217</v>
      </c>
      <c r="B4" s="5"/>
      <c r="C4" s="5"/>
      <c r="D4" s="56" t="s">
        <v>1</v>
      </c>
      <c r="E4" s="56"/>
      <c r="F4" s="6">
        <v>11888.3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201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551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10.63</v>
      </c>
      <c r="C12" s="12">
        <v>5.79</v>
      </c>
      <c r="D12" s="12">
        <v>1.67</v>
      </c>
      <c r="E12" s="12">
        <v>2.69</v>
      </c>
      <c r="F12" s="12">
        <v>0.48</v>
      </c>
      <c r="G12" s="12">
        <v>3.81</v>
      </c>
      <c r="H12" s="12">
        <v>1.53</v>
      </c>
      <c r="I12" s="13"/>
      <c r="J12" s="12">
        <f>SUM(C12:I12)</f>
        <v>15.97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1198864</v>
      </c>
      <c r="C15" s="27">
        <v>655275</v>
      </c>
      <c r="D15" s="27">
        <v>194574</v>
      </c>
      <c r="E15" s="27">
        <v>303441</v>
      </c>
      <c r="F15" s="27">
        <v>45574</v>
      </c>
      <c r="G15" s="27">
        <v>452510</v>
      </c>
      <c r="H15" s="27">
        <v>154971</v>
      </c>
      <c r="I15" s="28"/>
      <c r="J15" s="27">
        <f t="shared" si="1"/>
        <v>1806345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1047977</v>
      </c>
      <c r="C17" s="27">
        <v>573241</v>
      </c>
      <c r="D17" s="27">
        <v>169784</v>
      </c>
      <c r="E17" s="27">
        <v>263422</v>
      </c>
      <c r="F17" s="27">
        <v>41530</v>
      </c>
      <c r="G17" s="27">
        <v>395372</v>
      </c>
      <c r="H17" s="27">
        <v>139202</v>
      </c>
      <c r="I17" s="28"/>
      <c r="J17" s="27">
        <f t="shared" si="1"/>
        <v>1582551</v>
      </c>
      <c r="L17" s="14"/>
    </row>
    <row r="18" spans="1:10" ht="12">
      <c r="A18" s="11" t="s">
        <v>22</v>
      </c>
      <c r="B18" s="27">
        <f t="shared" si="0"/>
        <v>1196542.2</v>
      </c>
      <c r="C18" s="27">
        <f>SUM(L26:L38)</f>
        <v>652953.2</v>
      </c>
      <c r="D18" s="27">
        <f>D15</f>
        <v>194574</v>
      </c>
      <c r="E18" s="27">
        <f>E15</f>
        <v>303441</v>
      </c>
      <c r="F18" s="27">
        <f>F15</f>
        <v>45574</v>
      </c>
      <c r="G18" s="27">
        <f>SUM(L40:L53)</f>
        <v>503636.86</v>
      </c>
      <c r="H18" s="27">
        <v>0</v>
      </c>
      <c r="I18" s="28"/>
      <c r="J18" s="27">
        <f t="shared" si="1"/>
        <v>1700179.06</v>
      </c>
    </row>
    <row r="19" spans="1:13" ht="24">
      <c r="A19" s="11" t="s">
        <v>23</v>
      </c>
      <c r="B19" s="27">
        <f t="shared" si="0"/>
        <v>-148565.19999999995</v>
      </c>
      <c r="C19" s="27">
        <f aca="true" t="shared" si="2" ref="C19:H19">C14+C17-C18</f>
        <v>-79712.19999999995</v>
      </c>
      <c r="D19" s="27">
        <f t="shared" si="2"/>
        <v>-24790</v>
      </c>
      <c r="E19" s="27">
        <f t="shared" si="2"/>
        <v>-40019</v>
      </c>
      <c r="F19" s="27">
        <f t="shared" si="2"/>
        <v>-4044</v>
      </c>
      <c r="G19" s="27">
        <f t="shared" si="2"/>
        <v>-108264.85999999999</v>
      </c>
      <c r="H19" s="27">
        <f t="shared" si="2"/>
        <v>139202</v>
      </c>
      <c r="I19" s="28"/>
      <c r="J19" s="27">
        <f t="shared" si="1"/>
        <v>-117628.05999999994</v>
      </c>
      <c r="L19" s="14"/>
      <c r="M19" s="14"/>
    </row>
    <row r="20" spans="1:13" ht="24">
      <c r="A20" s="11" t="s">
        <v>24</v>
      </c>
      <c r="B20" s="27">
        <f t="shared" si="0"/>
        <v>2321.8000000000466</v>
      </c>
      <c r="C20" s="27">
        <f aca="true" t="shared" si="3" ref="C20:H20">C13+C15-C18</f>
        <v>2321.8000000000466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-51126.859999999986</v>
      </c>
      <c r="H20" s="27">
        <f t="shared" si="3"/>
        <v>154971</v>
      </c>
      <c r="I20" s="28"/>
      <c r="J20" s="27">
        <f t="shared" si="1"/>
        <v>106165.94000000006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68788.92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66574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41537</v>
      </c>
    </row>
    <row r="29" spans="1:12" ht="12.75" customHeight="1">
      <c r="A29" s="19" t="s">
        <v>137</v>
      </c>
      <c r="B29" s="49" t="s">
        <v>138</v>
      </c>
      <c r="C29" s="50"/>
      <c r="D29" s="50"/>
      <c r="E29" s="50"/>
      <c r="F29" s="50"/>
      <c r="G29" s="50"/>
      <c r="H29" s="50"/>
      <c r="I29" s="51"/>
      <c r="J29" s="18" t="s">
        <v>33</v>
      </c>
      <c r="K29" s="20">
        <v>10</v>
      </c>
      <c r="L29" s="22">
        <f>4979.03*10</f>
        <v>49790.299999999996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v>85972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2.5*F4*10</f>
        <v>297207.5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40420</v>
      </c>
      <c r="N32" s="23"/>
    </row>
    <row r="33" spans="1:14" ht="15" customHeight="1">
      <c r="A33" s="19" t="s">
        <v>45</v>
      </c>
      <c r="B33" s="44" t="s">
        <v>146</v>
      </c>
      <c r="C33" s="44"/>
      <c r="D33" s="44"/>
      <c r="E33" s="44"/>
      <c r="F33" s="44"/>
      <c r="G33" s="44"/>
      <c r="H33" s="44"/>
      <c r="I33" s="44"/>
      <c r="J33" s="18" t="s">
        <v>46</v>
      </c>
      <c r="K33" s="30" t="s">
        <v>223</v>
      </c>
      <c r="L33" s="18">
        <v>304</v>
      </c>
      <c r="N33" s="23"/>
    </row>
    <row r="34" spans="1:14" ht="15" customHeight="1">
      <c r="A34" s="19" t="s">
        <v>45</v>
      </c>
      <c r="B34" s="46" t="s">
        <v>686</v>
      </c>
      <c r="C34" s="47"/>
      <c r="D34" s="47"/>
      <c r="E34" s="47"/>
      <c r="F34" s="47"/>
      <c r="G34" s="47"/>
      <c r="H34" s="47"/>
      <c r="I34" s="48"/>
      <c r="J34" s="26" t="s">
        <v>487</v>
      </c>
      <c r="K34" s="20">
        <v>1</v>
      </c>
      <c r="L34" s="26">
        <v>1153</v>
      </c>
      <c r="N34" s="23"/>
    </row>
    <row r="35" spans="1:14" ht="15" customHeight="1">
      <c r="A35" s="19" t="s">
        <v>45</v>
      </c>
      <c r="B35" s="46" t="s">
        <v>687</v>
      </c>
      <c r="C35" s="47"/>
      <c r="D35" s="47"/>
      <c r="E35" s="47"/>
      <c r="F35" s="47"/>
      <c r="G35" s="47"/>
      <c r="H35" s="47"/>
      <c r="I35" s="48"/>
      <c r="J35" s="26" t="s">
        <v>487</v>
      </c>
      <c r="K35" s="20">
        <v>3</v>
      </c>
      <c r="L35" s="26">
        <v>3460</v>
      </c>
      <c r="N35" s="23"/>
    </row>
    <row r="36" spans="1:14" ht="14.25" customHeight="1">
      <c r="A36" s="19" t="s">
        <v>45</v>
      </c>
      <c r="B36" s="46" t="s">
        <v>76</v>
      </c>
      <c r="C36" s="47"/>
      <c r="D36" s="47"/>
      <c r="E36" s="47"/>
      <c r="F36" s="47"/>
      <c r="G36" s="47"/>
      <c r="H36" s="47"/>
      <c r="I36" s="48"/>
      <c r="J36" s="26" t="s">
        <v>40</v>
      </c>
      <c r="K36" s="20">
        <v>80</v>
      </c>
      <c r="L36" s="26">
        <v>2084</v>
      </c>
      <c r="N36" s="23"/>
    </row>
    <row r="37" spans="1:14" ht="14.25" customHeight="1">
      <c r="A37" s="19" t="s">
        <v>708</v>
      </c>
      <c r="B37" s="44" t="s">
        <v>709</v>
      </c>
      <c r="C37" s="44"/>
      <c r="D37" s="44"/>
      <c r="E37" s="44"/>
      <c r="F37" s="44"/>
      <c r="G37" s="44"/>
      <c r="H37" s="44"/>
      <c r="I37" s="44"/>
      <c r="J37" s="18"/>
      <c r="K37" s="20"/>
      <c r="L37" s="18">
        <f>-1500*0.88</f>
        <v>-1320</v>
      </c>
      <c r="N37" s="23"/>
    </row>
    <row r="38" spans="1:14" ht="14.25" customHeight="1">
      <c r="A38" s="19" t="s">
        <v>708</v>
      </c>
      <c r="B38" s="44" t="s">
        <v>710</v>
      </c>
      <c r="C38" s="44"/>
      <c r="D38" s="44"/>
      <c r="E38" s="44"/>
      <c r="F38" s="44"/>
      <c r="G38" s="44"/>
      <c r="H38" s="44"/>
      <c r="I38" s="44"/>
      <c r="J38" s="18"/>
      <c r="K38" s="20"/>
      <c r="L38" s="18">
        <f>-3429*0.88</f>
        <v>-3017.52</v>
      </c>
      <c r="N38" s="23"/>
    </row>
    <row r="39" spans="1:12" ht="12">
      <c r="A39" s="45" t="s">
        <v>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3" ht="49.5" customHeight="1">
      <c r="A40" s="19" t="s">
        <v>31</v>
      </c>
      <c r="B40" s="44" t="s">
        <v>32</v>
      </c>
      <c r="C40" s="44"/>
      <c r="D40" s="44"/>
      <c r="E40" s="44"/>
      <c r="F40" s="44"/>
      <c r="G40" s="44"/>
      <c r="H40" s="44"/>
      <c r="I40" s="44"/>
      <c r="J40" s="18" t="s">
        <v>33</v>
      </c>
      <c r="K40" s="20">
        <v>10</v>
      </c>
      <c r="L40" s="18">
        <f>G17*0.12</f>
        <v>47444.64</v>
      </c>
      <c r="M40" s="14"/>
    </row>
    <row r="41" spans="1:14" ht="15" customHeight="1">
      <c r="A41" s="19" t="s">
        <v>48</v>
      </c>
      <c r="B41" s="44" t="s">
        <v>218</v>
      </c>
      <c r="C41" s="44"/>
      <c r="D41" s="44"/>
      <c r="E41" s="44"/>
      <c r="F41" s="44"/>
      <c r="G41" s="44"/>
      <c r="H41" s="44"/>
      <c r="I41" s="44"/>
      <c r="J41" s="18" t="s">
        <v>47</v>
      </c>
      <c r="K41" s="20">
        <v>7</v>
      </c>
      <c r="L41" s="18">
        <v>4274</v>
      </c>
      <c r="N41" s="14"/>
    </row>
    <row r="42" spans="1:14" ht="15" customHeight="1">
      <c r="A42" s="19" t="s">
        <v>49</v>
      </c>
      <c r="B42" s="44" t="s">
        <v>219</v>
      </c>
      <c r="C42" s="44"/>
      <c r="D42" s="44"/>
      <c r="E42" s="44"/>
      <c r="F42" s="44"/>
      <c r="G42" s="44"/>
      <c r="H42" s="44"/>
      <c r="I42" s="44"/>
      <c r="J42" s="18" t="s">
        <v>46</v>
      </c>
      <c r="K42" s="20">
        <v>0.38</v>
      </c>
      <c r="L42" s="18">
        <v>105.22</v>
      </c>
      <c r="N42" s="14"/>
    </row>
    <row r="43" spans="1:14" ht="15" customHeight="1">
      <c r="A43" s="19" t="s">
        <v>119</v>
      </c>
      <c r="B43" s="44" t="s">
        <v>220</v>
      </c>
      <c r="C43" s="44"/>
      <c r="D43" s="44"/>
      <c r="E43" s="44"/>
      <c r="F43" s="44"/>
      <c r="G43" s="44"/>
      <c r="H43" s="44"/>
      <c r="I43" s="44"/>
      <c r="J43" s="18" t="s">
        <v>46</v>
      </c>
      <c r="K43" s="20">
        <v>300</v>
      </c>
      <c r="L43" s="18">
        <v>139442</v>
      </c>
      <c r="N43" s="14"/>
    </row>
    <row r="44" spans="1:14" ht="15" customHeight="1">
      <c r="A44" s="19" t="s">
        <v>102</v>
      </c>
      <c r="B44" s="44" t="s">
        <v>221</v>
      </c>
      <c r="C44" s="44"/>
      <c r="D44" s="44"/>
      <c r="E44" s="44"/>
      <c r="F44" s="44"/>
      <c r="G44" s="44"/>
      <c r="H44" s="44"/>
      <c r="I44" s="44"/>
      <c r="J44" s="18" t="s">
        <v>47</v>
      </c>
      <c r="K44" s="30" t="s">
        <v>185</v>
      </c>
      <c r="L44" s="18">
        <v>839</v>
      </c>
      <c r="N44" s="14"/>
    </row>
    <row r="45" spans="1:14" ht="15" customHeight="1">
      <c r="A45" s="19" t="s">
        <v>61</v>
      </c>
      <c r="B45" s="44" t="s">
        <v>143</v>
      </c>
      <c r="C45" s="44"/>
      <c r="D45" s="44"/>
      <c r="E45" s="44"/>
      <c r="F45" s="44"/>
      <c r="G45" s="44"/>
      <c r="H45" s="44"/>
      <c r="I45" s="44"/>
      <c r="J45" s="18" t="s">
        <v>47</v>
      </c>
      <c r="K45" s="30" t="s">
        <v>222</v>
      </c>
      <c r="L45" s="18">
        <v>3357</v>
      </c>
      <c r="N45" s="14"/>
    </row>
    <row r="46" spans="1:14" ht="15" customHeight="1">
      <c r="A46" s="19" t="s">
        <v>102</v>
      </c>
      <c r="B46" s="44" t="s">
        <v>152</v>
      </c>
      <c r="C46" s="44"/>
      <c r="D46" s="44"/>
      <c r="E46" s="44"/>
      <c r="F46" s="44"/>
      <c r="G46" s="44"/>
      <c r="H46" s="44"/>
      <c r="I46" s="44"/>
      <c r="J46" s="18" t="s">
        <v>47</v>
      </c>
      <c r="K46" s="30" t="s">
        <v>153</v>
      </c>
      <c r="L46" s="18">
        <v>2152</v>
      </c>
      <c r="N46" s="14"/>
    </row>
    <row r="47" spans="1:14" ht="15" customHeight="1">
      <c r="A47" s="19" t="s">
        <v>48</v>
      </c>
      <c r="B47" s="44" t="s">
        <v>224</v>
      </c>
      <c r="C47" s="44"/>
      <c r="D47" s="44"/>
      <c r="E47" s="44"/>
      <c r="F47" s="44"/>
      <c r="G47" s="44"/>
      <c r="H47" s="44"/>
      <c r="I47" s="44"/>
      <c r="J47" s="18" t="s">
        <v>47</v>
      </c>
      <c r="K47" s="30" t="s">
        <v>164</v>
      </c>
      <c r="L47" s="18">
        <v>6750</v>
      </c>
      <c r="N47" s="14"/>
    </row>
    <row r="48" spans="1:14" ht="15" customHeight="1">
      <c r="A48" s="19" t="s">
        <v>48</v>
      </c>
      <c r="B48" s="44" t="s">
        <v>225</v>
      </c>
      <c r="C48" s="44"/>
      <c r="D48" s="44"/>
      <c r="E48" s="44"/>
      <c r="F48" s="44"/>
      <c r="G48" s="44"/>
      <c r="H48" s="44"/>
      <c r="I48" s="44"/>
      <c r="J48" s="18" t="s">
        <v>47</v>
      </c>
      <c r="K48" s="30" t="s">
        <v>164</v>
      </c>
      <c r="L48" s="18">
        <v>23734</v>
      </c>
      <c r="N48" s="14"/>
    </row>
    <row r="49" spans="1:14" ht="15" customHeight="1">
      <c r="A49" s="19" t="s">
        <v>131</v>
      </c>
      <c r="B49" s="44" t="s">
        <v>226</v>
      </c>
      <c r="C49" s="44"/>
      <c r="D49" s="44"/>
      <c r="E49" s="44"/>
      <c r="F49" s="44"/>
      <c r="G49" s="44"/>
      <c r="H49" s="44"/>
      <c r="I49" s="44"/>
      <c r="J49" s="18" t="s">
        <v>40</v>
      </c>
      <c r="K49" s="30" t="s">
        <v>227</v>
      </c>
      <c r="L49" s="18">
        <v>136599</v>
      </c>
      <c r="N49" s="14"/>
    </row>
    <row r="50" spans="1:14" ht="15" customHeight="1">
      <c r="A50" s="19" t="s">
        <v>131</v>
      </c>
      <c r="B50" s="44" t="s">
        <v>228</v>
      </c>
      <c r="C50" s="44"/>
      <c r="D50" s="44"/>
      <c r="E50" s="44"/>
      <c r="F50" s="44"/>
      <c r="G50" s="44"/>
      <c r="H50" s="44"/>
      <c r="I50" s="44"/>
      <c r="J50" s="18" t="s">
        <v>40</v>
      </c>
      <c r="K50" s="30" t="s">
        <v>229</v>
      </c>
      <c r="L50" s="18">
        <v>134679</v>
      </c>
      <c r="N50" s="14"/>
    </row>
    <row r="51" spans="1:14" ht="15" customHeight="1">
      <c r="A51" s="19" t="s">
        <v>85</v>
      </c>
      <c r="B51" s="44" t="s">
        <v>230</v>
      </c>
      <c r="C51" s="44"/>
      <c r="D51" s="44"/>
      <c r="E51" s="44"/>
      <c r="F51" s="44"/>
      <c r="G51" s="44"/>
      <c r="H51" s="44"/>
      <c r="I51" s="44"/>
      <c r="J51" s="18" t="s">
        <v>40</v>
      </c>
      <c r="K51" s="30" t="s">
        <v>164</v>
      </c>
      <c r="L51" s="18">
        <v>1236</v>
      </c>
      <c r="N51" s="14"/>
    </row>
    <row r="52" spans="1:14" ht="15" customHeight="1">
      <c r="A52" s="19" t="s">
        <v>48</v>
      </c>
      <c r="B52" s="44" t="s">
        <v>231</v>
      </c>
      <c r="C52" s="44"/>
      <c r="D52" s="44"/>
      <c r="E52" s="44"/>
      <c r="F52" s="44"/>
      <c r="G52" s="44"/>
      <c r="H52" s="44"/>
      <c r="I52" s="44"/>
      <c r="J52" s="18" t="s">
        <v>46</v>
      </c>
      <c r="K52" s="30" t="s">
        <v>164</v>
      </c>
      <c r="L52" s="18">
        <v>822</v>
      </c>
      <c r="N52" s="14"/>
    </row>
    <row r="53" spans="1:14" ht="15" customHeight="1">
      <c r="A53" s="19" t="s">
        <v>48</v>
      </c>
      <c r="B53" s="44" t="s">
        <v>232</v>
      </c>
      <c r="C53" s="44"/>
      <c r="D53" s="44"/>
      <c r="E53" s="44"/>
      <c r="F53" s="44"/>
      <c r="G53" s="44"/>
      <c r="H53" s="44"/>
      <c r="I53" s="44"/>
      <c r="J53" s="18" t="s">
        <v>47</v>
      </c>
      <c r="K53" s="30" t="s">
        <v>233</v>
      </c>
      <c r="L53" s="18">
        <v>2203</v>
      </c>
      <c r="N53" s="14"/>
    </row>
    <row r="54" spans="1:12" ht="12">
      <c r="A54" s="45" t="s">
        <v>51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29.25" customHeight="1">
      <c r="A55" s="19" t="s">
        <v>52</v>
      </c>
      <c r="B55" s="44" t="s">
        <v>53</v>
      </c>
      <c r="C55" s="44"/>
      <c r="D55" s="44"/>
      <c r="E55" s="44"/>
      <c r="F55" s="44"/>
      <c r="G55" s="44"/>
      <c r="H55" s="44"/>
      <c r="I55" s="44"/>
      <c r="J55" s="18" t="s">
        <v>33</v>
      </c>
      <c r="K55" s="20">
        <v>10</v>
      </c>
      <c r="L55" s="24">
        <f>D15</f>
        <v>194574</v>
      </c>
    </row>
    <row r="56" spans="1:12" ht="12">
      <c r="A56" s="45" t="s">
        <v>54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2">
      <c r="A57" s="19" t="s">
        <v>54</v>
      </c>
      <c r="B57" s="44" t="s">
        <v>55</v>
      </c>
      <c r="C57" s="44"/>
      <c r="D57" s="44"/>
      <c r="E57" s="44"/>
      <c r="F57" s="44"/>
      <c r="G57" s="44"/>
      <c r="H57" s="44"/>
      <c r="I57" s="44"/>
      <c r="J57" s="18" t="s">
        <v>33</v>
      </c>
      <c r="K57" s="20">
        <v>10</v>
      </c>
      <c r="L57" s="24">
        <f>E18</f>
        <v>303441</v>
      </c>
    </row>
    <row r="58" spans="1:12" ht="12">
      <c r="A58" s="45" t="s">
        <v>56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">
      <c r="A59" s="19" t="s">
        <v>57</v>
      </c>
      <c r="B59" s="44" t="s">
        <v>58</v>
      </c>
      <c r="C59" s="44"/>
      <c r="D59" s="44"/>
      <c r="E59" s="44"/>
      <c r="F59" s="44"/>
      <c r="G59" s="44"/>
      <c r="H59" s="44"/>
      <c r="I59" s="44"/>
      <c r="J59" s="18" t="s">
        <v>33</v>
      </c>
      <c r="K59" s="20">
        <v>10</v>
      </c>
      <c r="L59" s="24">
        <f>F15</f>
        <v>45574</v>
      </c>
    </row>
    <row r="62" spans="1:2" ht="12">
      <c r="A62" s="25" t="s">
        <v>94</v>
      </c>
      <c r="B62" s="1" t="s">
        <v>95</v>
      </c>
    </row>
  </sheetData>
  <mergeCells count="47"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A25:L25"/>
    <mergeCell ref="B26:I26"/>
    <mergeCell ref="B27:I27"/>
    <mergeCell ref="B28:I28"/>
    <mergeCell ref="B36:I36"/>
    <mergeCell ref="B34:I34"/>
    <mergeCell ref="B35:I35"/>
    <mergeCell ref="B33:I33"/>
    <mergeCell ref="B52:I52"/>
    <mergeCell ref="B53:I53"/>
    <mergeCell ref="A39:L39"/>
    <mergeCell ref="B40:I40"/>
    <mergeCell ref="B41:I41"/>
    <mergeCell ref="B49:I49"/>
    <mergeCell ref="B43:I43"/>
    <mergeCell ref="B29:I29"/>
    <mergeCell ref="B46:I46"/>
    <mergeCell ref="B47:I47"/>
    <mergeCell ref="B48:I48"/>
    <mergeCell ref="B44:I44"/>
    <mergeCell ref="B45:I45"/>
    <mergeCell ref="B42:I42"/>
    <mergeCell ref="B30:I30"/>
    <mergeCell ref="B31:I31"/>
    <mergeCell ref="B32:I32"/>
    <mergeCell ref="B37:I37"/>
    <mergeCell ref="B38:I38"/>
    <mergeCell ref="A58:L58"/>
    <mergeCell ref="B59:I59"/>
    <mergeCell ref="A54:L54"/>
    <mergeCell ref="B55:I55"/>
    <mergeCell ref="A56:L56"/>
    <mergeCell ref="B57:I57"/>
    <mergeCell ref="B50:I50"/>
    <mergeCell ref="B51:I51"/>
  </mergeCells>
  <printOptions/>
  <pageMargins left="0.21" right="0.79" top="0.24" bottom="0.28" header="0.24" footer="0.24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19">
      <selection activeCell="L30" sqref="L30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9.57421875" style="1" customWidth="1"/>
    <col min="9" max="9" width="2.421875" style="1" customWidth="1"/>
    <col min="10" max="10" width="10.140625" style="1" customWidth="1"/>
    <col min="11" max="11" width="6.8515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234</v>
      </c>
      <c r="B4" s="5"/>
      <c r="C4" s="5"/>
      <c r="D4" s="56" t="s">
        <v>1</v>
      </c>
      <c r="E4" s="56"/>
      <c r="F4" s="6">
        <v>10913.4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223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412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10.63</v>
      </c>
      <c r="C12" s="12">
        <v>5.79</v>
      </c>
      <c r="D12" s="12">
        <v>1.67</v>
      </c>
      <c r="E12" s="12">
        <v>2.69</v>
      </c>
      <c r="F12" s="12">
        <v>0.48</v>
      </c>
      <c r="G12" s="12">
        <v>3.81</v>
      </c>
      <c r="H12" s="12">
        <v>1.53</v>
      </c>
      <c r="I12" s="13"/>
      <c r="J12" s="12">
        <f>SUM(C12:I12)</f>
        <v>15.97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1087310</v>
      </c>
      <c r="C15" s="27">
        <v>617433</v>
      </c>
      <c r="D15" s="27">
        <v>175083</v>
      </c>
      <c r="E15" s="27">
        <v>256439</v>
      </c>
      <c r="F15" s="27">
        <v>38355</v>
      </c>
      <c r="G15" s="27">
        <v>415654</v>
      </c>
      <c r="H15" s="27">
        <v>159342</v>
      </c>
      <c r="I15" s="28"/>
      <c r="J15" s="27">
        <f t="shared" si="1"/>
        <v>1662306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964854</v>
      </c>
      <c r="C17" s="27">
        <v>548023</v>
      </c>
      <c r="D17" s="27">
        <v>154674</v>
      </c>
      <c r="E17" s="27">
        <v>225374</v>
      </c>
      <c r="F17" s="27">
        <v>36783</v>
      </c>
      <c r="G17" s="27">
        <v>368536</v>
      </c>
      <c r="H17" s="27">
        <v>141771</v>
      </c>
      <c r="I17" s="28"/>
      <c r="J17" s="27">
        <f t="shared" si="1"/>
        <v>1475161</v>
      </c>
      <c r="L17" s="14"/>
    </row>
    <row r="18" spans="1:10" ht="12">
      <c r="A18" s="11" t="s">
        <v>22</v>
      </c>
      <c r="B18" s="27">
        <f t="shared" si="0"/>
        <v>1078556.04</v>
      </c>
      <c r="C18" s="27">
        <f>SUM(L26:L41)</f>
        <v>608679.04</v>
      </c>
      <c r="D18" s="27">
        <f>D15</f>
        <v>175083</v>
      </c>
      <c r="E18" s="27">
        <f>E15</f>
        <v>256439</v>
      </c>
      <c r="F18" s="27">
        <f>F15</f>
        <v>38355</v>
      </c>
      <c r="G18" s="27">
        <f>SUM(L43:L55)</f>
        <v>205189.32</v>
      </c>
      <c r="H18" s="27">
        <v>0</v>
      </c>
      <c r="I18" s="28"/>
      <c r="J18" s="27">
        <f t="shared" si="1"/>
        <v>1283745.36</v>
      </c>
    </row>
    <row r="19" spans="1:13" ht="24">
      <c r="A19" s="11" t="s">
        <v>23</v>
      </c>
      <c r="B19" s="27">
        <f t="shared" si="0"/>
        <v>-113702.04000000004</v>
      </c>
      <c r="C19" s="27">
        <f aca="true" t="shared" si="2" ref="C19:H19">C14+C17-C18</f>
        <v>-60656.04000000004</v>
      </c>
      <c r="D19" s="27">
        <f t="shared" si="2"/>
        <v>-20409</v>
      </c>
      <c r="E19" s="27">
        <f t="shared" si="2"/>
        <v>-31065</v>
      </c>
      <c r="F19" s="27">
        <f t="shared" si="2"/>
        <v>-1572</v>
      </c>
      <c r="G19" s="27">
        <f t="shared" si="2"/>
        <v>163346.68</v>
      </c>
      <c r="H19" s="27">
        <f t="shared" si="2"/>
        <v>141771</v>
      </c>
      <c r="I19" s="28"/>
      <c r="J19" s="27">
        <f t="shared" si="1"/>
        <v>191415.63999999996</v>
      </c>
      <c r="L19" s="14"/>
      <c r="M19" s="14"/>
    </row>
    <row r="20" spans="1:13" ht="24">
      <c r="A20" s="11" t="s">
        <v>24</v>
      </c>
      <c r="B20" s="27">
        <f t="shared" si="0"/>
        <v>8753.959999999963</v>
      </c>
      <c r="C20" s="27">
        <f aca="true" t="shared" si="3" ref="C20:H20">C13+C15-C18</f>
        <v>8753.959999999963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210464.68</v>
      </c>
      <c r="H20" s="27">
        <f t="shared" si="3"/>
        <v>159342</v>
      </c>
      <c r="I20" s="28"/>
      <c r="J20" s="27">
        <f t="shared" si="1"/>
        <v>378560.63999999996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65762.76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61115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38511</v>
      </c>
    </row>
    <row r="29" spans="1:12" ht="12.75" customHeight="1">
      <c r="A29" s="19" t="s">
        <v>137</v>
      </c>
      <c r="B29" s="49" t="s">
        <v>138</v>
      </c>
      <c r="C29" s="50"/>
      <c r="D29" s="50"/>
      <c r="E29" s="50"/>
      <c r="F29" s="50"/>
      <c r="G29" s="50"/>
      <c r="H29" s="50"/>
      <c r="I29" s="51"/>
      <c r="J29" s="18" t="s">
        <v>33</v>
      </c>
      <c r="K29" s="20">
        <v>10</v>
      </c>
      <c r="L29" s="22">
        <f>6215*10</f>
        <v>62150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v>78922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2.4*F4*10</f>
        <v>261921.6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37106</v>
      </c>
      <c r="N32" s="23"/>
    </row>
    <row r="33" spans="1:14" ht="15.75" customHeight="1">
      <c r="A33" s="19" t="s">
        <v>45</v>
      </c>
      <c r="B33" s="46" t="s">
        <v>686</v>
      </c>
      <c r="C33" s="47"/>
      <c r="D33" s="47"/>
      <c r="E33" s="47"/>
      <c r="F33" s="47"/>
      <c r="G33" s="47"/>
      <c r="H33" s="47"/>
      <c r="I33" s="48"/>
      <c r="J33" s="26" t="s">
        <v>487</v>
      </c>
      <c r="K33" s="20">
        <v>1</v>
      </c>
      <c r="L33" s="26">
        <v>1153</v>
      </c>
      <c r="N33" s="23"/>
    </row>
    <row r="34" spans="1:14" ht="15.75" customHeight="1">
      <c r="A34" s="19" t="s">
        <v>45</v>
      </c>
      <c r="B34" s="46" t="s">
        <v>687</v>
      </c>
      <c r="C34" s="47"/>
      <c r="D34" s="47"/>
      <c r="E34" s="47"/>
      <c r="F34" s="47"/>
      <c r="G34" s="47"/>
      <c r="H34" s="47"/>
      <c r="I34" s="48"/>
      <c r="J34" s="26" t="s">
        <v>487</v>
      </c>
      <c r="K34" s="20">
        <v>3</v>
      </c>
      <c r="L34" s="26">
        <v>3460</v>
      </c>
      <c r="N34" s="23"/>
    </row>
    <row r="35" spans="1:14" ht="16.5" customHeight="1">
      <c r="A35" s="19" t="s">
        <v>45</v>
      </c>
      <c r="B35" s="46" t="s">
        <v>679</v>
      </c>
      <c r="C35" s="47"/>
      <c r="D35" s="47"/>
      <c r="E35" s="47"/>
      <c r="F35" s="47"/>
      <c r="G35" s="47"/>
      <c r="H35" s="47"/>
      <c r="I35" s="48"/>
      <c r="J35" s="26" t="s">
        <v>46</v>
      </c>
      <c r="K35" s="20">
        <v>30</v>
      </c>
      <c r="L35" s="26">
        <v>2639</v>
      </c>
      <c r="N35" s="23"/>
    </row>
    <row r="36" spans="1:14" ht="15" customHeight="1">
      <c r="A36" s="19" t="s">
        <v>45</v>
      </c>
      <c r="B36" s="46" t="s">
        <v>583</v>
      </c>
      <c r="C36" s="47"/>
      <c r="D36" s="47"/>
      <c r="E36" s="47"/>
      <c r="F36" s="47"/>
      <c r="G36" s="47"/>
      <c r="H36" s="47"/>
      <c r="I36" s="48"/>
      <c r="J36" s="26" t="s">
        <v>40</v>
      </c>
      <c r="K36" s="20">
        <v>1322</v>
      </c>
      <c r="L36" s="26">
        <v>3385</v>
      </c>
      <c r="N36" s="23"/>
    </row>
    <row r="37" spans="1:14" ht="14.25" customHeight="1">
      <c r="A37" s="19" t="s">
        <v>45</v>
      </c>
      <c r="B37" s="46" t="s">
        <v>76</v>
      </c>
      <c r="C37" s="47"/>
      <c r="D37" s="47"/>
      <c r="E37" s="47"/>
      <c r="F37" s="47"/>
      <c r="G37" s="47"/>
      <c r="H37" s="47"/>
      <c r="I37" s="48"/>
      <c r="J37" s="26" t="s">
        <v>40</v>
      </c>
      <c r="K37" s="20">
        <v>80</v>
      </c>
      <c r="L37" s="26">
        <v>2084</v>
      </c>
      <c r="N37" s="23"/>
    </row>
    <row r="38" spans="1:14" ht="14.25" customHeight="1">
      <c r="A38" s="19" t="s">
        <v>688</v>
      </c>
      <c r="B38" s="44" t="s">
        <v>693</v>
      </c>
      <c r="C38" s="44"/>
      <c r="D38" s="44"/>
      <c r="E38" s="44"/>
      <c r="F38" s="44"/>
      <c r="G38" s="44"/>
      <c r="H38" s="44"/>
      <c r="I38" s="44"/>
      <c r="J38" s="18" t="s">
        <v>33</v>
      </c>
      <c r="K38" s="20">
        <v>10</v>
      </c>
      <c r="L38" s="18">
        <v>-2222</v>
      </c>
      <c r="N38" s="23"/>
    </row>
    <row r="39" spans="1:14" ht="14.25" customHeight="1">
      <c r="A39" s="19" t="s">
        <v>688</v>
      </c>
      <c r="B39" s="44" t="s">
        <v>692</v>
      </c>
      <c r="C39" s="44"/>
      <c r="D39" s="44"/>
      <c r="E39" s="44"/>
      <c r="F39" s="44"/>
      <c r="G39" s="44"/>
      <c r="H39" s="44"/>
      <c r="I39" s="44"/>
      <c r="J39" s="18" t="s">
        <v>33</v>
      </c>
      <c r="K39" s="20">
        <v>10</v>
      </c>
      <c r="L39" s="18">
        <v>-2368</v>
      </c>
      <c r="N39" s="23"/>
    </row>
    <row r="40" spans="1:14" ht="14.25" customHeight="1">
      <c r="A40" s="19" t="s">
        <v>708</v>
      </c>
      <c r="B40" s="44" t="s">
        <v>709</v>
      </c>
      <c r="C40" s="44"/>
      <c r="D40" s="44"/>
      <c r="E40" s="44"/>
      <c r="F40" s="44"/>
      <c r="G40" s="44"/>
      <c r="H40" s="44"/>
      <c r="I40" s="44"/>
      <c r="J40" s="18"/>
      <c r="K40" s="20"/>
      <c r="L40" s="18">
        <f>-1500*0.88</f>
        <v>-1320</v>
      </c>
      <c r="N40" s="23"/>
    </row>
    <row r="41" spans="1:14" ht="14.25" customHeight="1">
      <c r="A41" s="19" t="s">
        <v>708</v>
      </c>
      <c r="B41" s="44" t="s">
        <v>710</v>
      </c>
      <c r="C41" s="44"/>
      <c r="D41" s="44"/>
      <c r="E41" s="44"/>
      <c r="F41" s="44"/>
      <c r="G41" s="44"/>
      <c r="H41" s="44"/>
      <c r="I41" s="44"/>
      <c r="J41" s="18"/>
      <c r="K41" s="20"/>
      <c r="L41" s="18">
        <f>-4114*0.88</f>
        <v>-3620.32</v>
      </c>
      <c r="N41" s="23"/>
    </row>
    <row r="42" spans="1:12" ht="12">
      <c r="A42" s="45" t="s">
        <v>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3" ht="49.5" customHeight="1">
      <c r="A43" s="19" t="s">
        <v>31</v>
      </c>
      <c r="B43" s="44" t="s">
        <v>32</v>
      </c>
      <c r="C43" s="44"/>
      <c r="D43" s="44"/>
      <c r="E43" s="44"/>
      <c r="F43" s="44"/>
      <c r="G43" s="44"/>
      <c r="H43" s="44"/>
      <c r="I43" s="44"/>
      <c r="J43" s="18" t="s">
        <v>33</v>
      </c>
      <c r="K43" s="20">
        <v>10</v>
      </c>
      <c r="L43" s="18">
        <f>G17*0.12</f>
        <v>44224.32</v>
      </c>
      <c r="M43" s="14"/>
    </row>
    <row r="44" spans="1:14" ht="15" customHeight="1">
      <c r="A44" s="19" t="s">
        <v>85</v>
      </c>
      <c r="B44" s="44" t="s">
        <v>235</v>
      </c>
      <c r="C44" s="44"/>
      <c r="D44" s="44"/>
      <c r="E44" s="44"/>
      <c r="F44" s="44"/>
      <c r="G44" s="44"/>
      <c r="H44" s="44"/>
      <c r="I44" s="44"/>
      <c r="J44" s="18" t="s">
        <v>40</v>
      </c>
      <c r="K44" s="20">
        <v>1</v>
      </c>
      <c r="L44" s="18">
        <v>562</v>
      </c>
      <c r="N44" s="14"/>
    </row>
    <row r="45" spans="1:14" ht="15" customHeight="1">
      <c r="A45" s="19" t="s">
        <v>102</v>
      </c>
      <c r="B45" s="44" t="s">
        <v>236</v>
      </c>
      <c r="C45" s="44"/>
      <c r="D45" s="44"/>
      <c r="E45" s="44"/>
      <c r="F45" s="44"/>
      <c r="G45" s="44"/>
      <c r="H45" s="44"/>
      <c r="I45" s="44"/>
      <c r="J45" s="18" t="s">
        <v>107</v>
      </c>
      <c r="K45" s="30" t="s">
        <v>185</v>
      </c>
      <c r="L45" s="18">
        <v>904</v>
      </c>
      <c r="N45" s="14"/>
    </row>
    <row r="46" spans="1:14" ht="15" customHeight="1">
      <c r="A46" s="19" t="s">
        <v>61</v>
      </c>
      <c r="B46" s="44" t="s">
        <v>143</v>
      </c>
      <c r="C46" s="44"/>
      <c r="D46" s="44"/>
      <c r="E46" s="44"/>
      <c r="F46" s="44"/>
      <c r="G46" s="44"/>
      <c r="H46" s="44"/>
      <c r="I46" s="44"/>
      <c r="J46" s="18" t="s">
        <v>47</v>
      </c>
      <c r="K46" s="20">
        <v>5</v>
      </c>
      <c r="L46" s="18">
        <v>3357</v>
      </c>
      <c r="N46" s="14"/>
    </row>
    <row r="47" spans="1:14" ht="15" customHeight="1">
      <c r="A47" s="19" t="s">
        <v>102</v>
      </c>
      <c r="B47" s="44" t="s">
        <v>237</v>
      </c>
      <c r="C47" s="44"/>
      <c r="D47" s="44"/>
      <c r="E47" s="44"/>
      <c r="F47" s="44"/>
      <c r="G47" s="44"/>
      <c r="H47" s="44"/>
      <c r="I47" s="44"/>
      <c r="J47" s="18" t="s">
        <v>107</v>
      </c>
      <c r="K47" s="30" t="s">
        <v>238</v>
      </c>
      <c r="L47" s="18">
        <v>10443</v>
      </c>
      <c r="N47" s="14"/>
    </row>
    <row r="48" spans="1:14" ht="15" customHeight="1">
      <c r="A48" s="19" t="s">
        <v>147</v>
      </c>
      <c r="B48" s="44" t="s">
        <v>148</v>
      </c>
      <c r="C48" s="44"/>
      <c r="D48" s="44"/>
      <c r="E48" s="44"/>
      <c r="F48" s="44"/>
      <c r="G48" s="44"/>
      <c r="H48" s="44"/>
      <c r="I48" s="44"/>
      <c r="J48" s="18" t="s">
        <v>149</v>
      </c>
      <c r="K48" s="30" t="s">
        <v>239</v>
      </c>
      <c r="L48" s="18">
        <v>14754</v>
      </c>
      <c r="N48" s="14"/>
    </row>
    <row r="49" spans="1:14" ht="15" customHeight="1">
      <c r="A49" s="19" t="s">
        <v>119</v>
      </c>
      <c r="B49" s="44" t="s">
        <v>240</v>
      </c>
      <c r="C49" s="44"/>
      <c r="D49" s="44"/>
      <c r="E49" s="44"/>
      <c r="F49" s="44"/>
      <c r="G49" s="44"/>
      <c r="H49" s="44"/>
      <c r="I49" s="44"/>
      <c r="J49" s="18" t="s">
        <v>241</v>
      </c>
      <c r="K49" s="30" t="s">
        <v>242</v>
      </c>
      <c r="L49" s="18">
        <v>63896</v>
      </c>
      <c r="N49" s="14"/>
    </row>
    <row r="50" spans="1:14" ht="15" customHeight="1">
      <c r="A50" s="19" t="s">
        <v>50</v>
      </c>
      <c r="B50" s="44" t="s">
        <v>243</v>
      </c>
      <c r="C50" s="44"/>
      <c r="D50" s="44"/>
      <c r="E50" s="44"/>
      <c r="F50" s="44"/>
      <c r="G50" s="44"/>
      <c r="H50" s="44"/>
      <c r="I50" s="44"/>
      <c r="J50" s="18" t="s">
        <v>244</v>
      </c>
      <c r="K50" s="30" t="s">
        <v>245</v>
      </c>
      <c r="L50" s="18">
        <v>42828</v>
      </c>
      <c r="N50" s="14"/>
    </row>
    <row r="51" spans="1:14" ht="15" customHeight="1">
      <c r="A51" s="19" t="s">
        <v>48</v>
      </c>
      <c r="B51" s="44" t="s">
        <v>246</v>
      </c>
      <c r="C51" s="44"/>
      <c r="D51" s="44"/>
      <c r="E51" s="44"/>
      <c r="F51" s="44"/>
      <c r="G51" s="44"/>
      <c r="H51" s="44"/>
      <c r="I51" s="44"/>
      <c r="J51" s="18" t="s">
        <v>46</v>
      </c>
      <c r="K51" s="30" t="s">
        <v>247</v>
      </c>
      <c r="L51" s="18">
        <v>2129</v>
      </c>
      <c r="N51" s="14"/>
    </row>
    <row r="52" spans="1:14" ht="15" customHeight="1">
      <c r="A52" s="19" t="s">
        <v>102</v>
      </c>
      <c r="B52" s="44" t="s">
        <v>248</v>
      </c>
      <c r="C52" s="44"/>
      <c r="D52" s="44"/>
      <c r="E52" s="44"/>
      <c r="F52" s="44"/>
      <c r="G52" s="44"/>
      <c r="H52" s="44"/>
      <c r="I52" s="44"/>
      <c r="J52" s="18" t="s">
        <v>47</v>
      </c>
      <c r="K52" s="30" t="s">
        <v>153</v>
      </c>
      <c r="L52" s="18">
        <v>2489</v>
      </c>
      <c r="N52" s="14"/>
    </row>
    <row r="53" spans="1:14" ht="15" customHeight="1">
      <c r="A53" s="19" t="s">
        <v>48</v>
      </c>
      <c r="B53" s="44" t="s">
        <v>224</v>
      </c>
      <c r="C53" s="44"/>
      <c r="D53" s="44"/>
      <c r="E53" s="44"/>
      <c r="F53" s="44"/>
      <c r="G53" s="44"/>
      <c r="H53" s="44"/>
      <c r="I53" s="44"/>
      <c r="J53" s="18" t="s">
        <v>47</v>
      </c>
      <c r="K53" s="30" t="s">
        <v>164</v>
      </c>
      <c r="L53" s="18">
        <v>6750</v>
      </c>
      <c r="N53" s="14"/>
    </row>
    <row r="54" spans="1:14" ht="15" customHeight="1">
      <c r="A54" s="19" t="s">
        <v>48</v>
      </c>
      <c r="B54" s="44" t="s">
        <v>216</v>
      </c>
      <c r="C54" s="44"/>
      <c r="D54" s="44"/>
      <c r="E54" s="44"/>
      <c r="F54" s="44"/>
      <c r="G54" s="44"/>
      <c r="H54" s="44"/>
      <c r="I54" s="44"/>
      <c r="J54" s="18" t="s">
        <v>47</v>
      </c>
      <c r="K54" s="30" t="s">
        <v>153</v>
      </c>
      <c r="L54" s="18">
        <v>11867</v>
      </c>
      <c r="N54" s="14"/>
    </row>
    <row r="55" spans="1:14" ht="15" customHeight="1">
      <c r="A55" s="19" t="s">
        <v>48</v>
      </c>
      <c r="B55" s="44" t="s">
        <v>251</v>
      </c>
      <c r="C55" s="44"/>
      <c r="D55" s="44"/>
      <c r="E55" s="44"/>
      <c r="F55" s="44"/>
      <c r="G55" s="44"/>
      <c r="H55" s="44"/>
      <c r="I55" s="44"/>
      <c r="J55" s="18" t="s">
        <v>46</v>
      </c>
      <c r="K55" s="30" t="s">
        <v>250</v>
      </c>
      <c r="L55" s="18">
        <v>986</v>
      </c>
      <c r="N55" s="14"/>
    </row>
    <row r="56" spans="1:12" ht="12">
      <c r="A56" s="45" t="s">
        <v>51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29.25" customHeight="1">
      <c r="A57" s="19" t="s">
        <v>52</v>
      </c>
      <c r="B57" s="44" t="s">
        <v>53</v>
      </c>
      <c r="C57" s="44"/>
      <c r="D57" s="44"/>
      <c r="E57" s="44"/>
      <c r="F57" s="44"/>
      <c r="G57" s="44"/>
      <c r="H57" s="44"/>
      <c r="I57" s="44"/>
      <c r="J57" s="18" t="s">
        <v>33</v>
      </c>
      <c r="K57" s="20">
        <v>10</v>
      </c>
      <c r="L57" s="24">
        <f>D15</f>
        <v>175083</v>
      </c>
    </row>
    <row r="58" spans="1:12" ht="12">
      <c r="A58" s="45" t="s">
        <v>54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">
      <c r="A59" s="19" t="s">
        <v>54</v>
      </c>
      <c r="B59" s="44" t="s">
        <v>55</v>
      </c>
      <c r="C59" s="44"/>
      <c r="D59" s="44"/>
      <c r="E59" s="44"/>
      <c r="F59" s="44"/>
      <c r="G59" s="44"/>
      <c r="H59" s="44"/>
      <c r="I59" s="44"/>
      <c r="J59" s="18" t="s">
        <v>33</v>
      </c>
      <c r="K59" s="20">
        <v>10</v>
      </c>
      <c r="L59" s="24">
        <f>E18</f>
        <v>256439</v>
      </c>
    </row>
    <row r="60" spans="1:12" ht="12">
      <c r="A60" s="45" t="s">
        <v>56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12">
      <c r="A61" s="19" t="s">
        <v>57</v>
      </c>
      <c r="B61" s="44" t="s">
        <v>58</v>
      </c>
      <c r="C61" s="44"/>
      <c r="D61" s="44"/>
      <c r="E61" s="44"/>
      <c r="F61" s="44"/>
      <c r="G61" s="44"/>
      <c r="H61" s="44"/>
      <c r="I61" s="44"/>
      <c r="J61" s="18" t="s">
        <v>33</v>
      </c>
      <c r="K61" s="20">
        <v>10</v>
      </c>
      <c r="L61" s="24">
        <f>F15</f>
        <v>38355</v>
      </c>
    </row>
    <row r="64" spans="1:2" ht="12">
      <c r="A64" s="25" t="s">
        <v>94</v>
      </c>
      <c r="B64" s="1" t="s">
        <v>95</v>
      </c>
    </row>
  </sheetData>
  <mergeCells count="49">
    <mergeCell ref="B36:I36"/>
    <mergeCell ref="B35:I35"/>
    <mergeCell ref="B33:I33"/>
    <mergeCell ref="B34:I34"/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A25:L25"/>
    <mergeCell ref="B26:I26"/>
    <mergeCell ref="B27:I27"/>
    <mergeCell ref="B28:I28"/>
    <mergeCell ref="B29:I29"/>
    <mergeCell ref="B30:I30"/>
    <mergeCell ref="B31:I31"/>
    <mergeCell ref="B32:I32"/>
    <mergeCell ref="B37:I37"/>
    <mergeCell ref="A42:L42"/>
    <mergeCell ref="B43:I43"/>
    <mergeCell ref="B44:I44"/>
    <mergeCell ref="B39:I39"/>
    <mergeCell ref="B38:I38"/>
    <mergeCell ref="B40:I40"/>
    <mergeCell ref="B41:I41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9:I59"/>
    <mergeCell ref="A60:L60"/>
    <mergeCell ref="B61:I61"/>
    <mergeCell ref="A56:L56"/>
    <mergeCell ref="B57:I57"/>
    <mergeCell ref="A58:L58"/>
  </mergeCells>
  <printOptions/>
  <pageMargins left="0.2" right="0.2" top="0.25" bottom="0.29" header="0.24" footer="0.24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L36" sqref="L36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252</v>
      </c>
      <c r="B4" s="5"/>
      <c r="C4" s="5"/>
      <c r="D4" s="56" t="s">
        <v>1</v>
      </c>
      <c r="E4" s="56"/>
      <c r="F4" s="6">
        <v>2691.1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60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142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230236</v>
      </c>
      <c r="C15" s="27">
        <v>178068</v>
      </c>
      <c r="D15" s="27">
        <v>44418</v>
      </c>
      <c r="E15" s="27"/>
      <c r="F15" s="27">
        <v>7750</v>
      </c>
      <c r="G15" s="27">
        <v>129367</v>
      </c>
      <c r="H15" s="27">
        <v>34386</v>
      </c>
      <c r="I15" s="28"/>
      <c r="J15" s="27">
        <f t="shared" si="1"/>
        <v>393989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215655</v>
      </c>
      <c r="C17" s="27">
        <v>165586</v>
      </c>
      <c r="D17" s="27">
        <v>41218</v>
      </c>
      <c r="E17" s="27">
        <v>0</v>
      </c>
      <c r="F17" s="27">
        <v>8851</v>
      </c>
      <c r="G17" s="27">
        <v>120150</v>
      </c>
      <c r="H17" s="27">
        <v>31625</v>
      </c>
      <c r="I17" s="28"/>
      <c r="J17" s="27">
        <f t="shared" si="1"/>
        <v>367430</v>
      </c>
      <c r="L17" s="14"/>
    </row>
    <row r="18" spans="1:10" ht="12">
      <c r="A18" s="11" t="s">
        <v>22</v>
      </c>
      <c r="B18" s="27">
        <f t="shared" si="0"/>
        <v>227917.28</v>
      </c>
      <c r="C18" s="27">
        <f>SUM(L26:L36)</f>
        <v>175749.28</v>
      </c>
      <c r="D18" s="27">
        <f>D15</f>
        <v>44418</v>
      </c>
      <c r="E18" s="27">
        <f>E15</f>
        <v>0</v>
      </c>
      <c r="F18" s="27">
        <f>F15</f>
        <v>7750</v>
      </c>
      <c r="G18" s="27">
        <f>SUM(L38:L49)</f>
        <v>67813</v>
      </c>
      <c r="H18" s="27">
        <v>0</v>
      </c>
      <c r="I18" s="28"/>
      <c r="J18" s="27">
        <f t="shared" si="1"/>
        <v>295730.28</v>
      </c>
    </row>
    <row r="19" spans="1:13" ht="24">
      <c r="A19" s="11" t="s">
        <v>23</v>
      </c>
      <c r="B19" s="27">
        <f t="shared" si="0"/>
        <v>-12262.279999999999</v>
      </c>
      <c r="C19" s="27">
        <f aca="true" t="shared" si="2" ref="C19:H19">C14+C17-C18</f>
        <v>-10163.279999999999</v>
      </c>
      <c r="D19" s="27">
        <f t="shared" si="2"/>
        <v>-3200</v>
      </c>
      <c r="E19" s="27">
        <f t="shared" si="2"/>
        <v>0</v>
      </c>
      <c r="F19" s="27">
        <f t="shared" si="2"/>
        <v>1101</v>
      </c>
      <c r="G19" s="27">
        <f t="shared" si="2"/>
        <v>52337</v>
      </c>
      <c r="H19" s="27">
        <f t="shared" si="2"/>
        <v>31625</v>
      </c>
      <c r="I19" s="28"/>
      <c r="J19" s="27">
        <f t="shared" si="1"/>
        <v>71699.72</v>
      </c>
      <c r="L19" s="14"/>
      <c r="M19" s="14"/>
    </row>
    <row r="20" spans="1:13" ht="24">
      <c r="A20" s="11" t="s">
        <v>24</v>
      </c>
      <c r="B20" s="27">
        <f t="shared" si="0"/>
        <v>2318.720000000001</v>
      </c>
      <c r="C20" s="27">
        <f aca="true" t="shared" si="3" ref="C20:H20">C13+C15-C18</f>
        <v>2318.720000000001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61554</v>
      </c>
      <c r="H20" s="27">
        <f t="shared" si="3"/>
        <v>34386</v>
      </c>
      <c r="I20" s="28"/>
      <c r="J20" s="27">
        <f t="shared" si="1"/>
        <v>98258.72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19870.32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15070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9559</v>
      </c>
    </row>
    <row r="29" spans="1:12" ht="12.75" customHeight="1">
      <c r="A29" s="19" t="s">
        <v>137</v>
      </c>
      <c r="B29" s="49" t="s">
        <v>138</v>
      </c>
      <c r="C29" s="50"/>
      <c r="D29" s="50"/>
      <c r="E29" s="50"/>
      <c r="F29" s="50"/>
      <c r="G29" s="50"/>
      <c r="H29" s="50"/>
      <c r="I29" s="51"/>
      <c r="J29" s="18" t="s">
        <v>33</v>
      </c>
      <c r="K29" s="20">
        <v>10</v>
      </c>
      <c r="L29" s="22">
        <f>604.35*10</f>
        <v>6043.5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v>26323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3.3*F4*10</f>
        <v>88806.29999999999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9150</v>
      </c>
      <c r="N32" s="23"/>
    </row>
    <row r="33" spans="1:14" ht="15" customHeight="1">
      <c r="A33" s="19" t="s">
        <v>45</v>
      </c>
      <c r="B33" s="46" t="s">
        <v>687</v>
      </c>
      <c r="C33" s="47"/>
      <c r="D33" s="47"/>
      <c r="E33" s="47"/>
      <c r="F33" s="47"/>
      <c r="G33" s="47"/>
      <c r="H33" s="47"/>
      <c r="I33" s="48"/>
      <c r="J33" s="26" t="s">
        <v>487</v>
      </c>
      <c r="K33" s="20">
        <v>2</v>
      </c>
      <c r="L33" s="26">
        <v>2306</v>
      </c>
      <c r="N33" s="23"/>
    </row>
    <row r="34" spans="1:14" ht="14.25" customHeight="1">
      <c r="A34" s="19" t="s">
        <v>45</v>
      </c>
      <c r="B34" s="46" t="s">
        <v>76</v>
      </c>
      <c r="C34" s="47"/>
      <c r="D34" s="47"/>
      <c r="E34" s="47"/>
      <c r="F34" s="47"/>
      <c r="G34" s="47"/>
      <c r="H34" s="47"/>
      <c r="I34" s="48"/>
      <c r="J34" s="26" t="s">
        <v>40</v>
      </c>
      <c r="K34" s="20">
        <v>60</v>
      </c>
      <c r="L34" s="26">
        <v>1563</v>
      </c>
      <c r="N34" s="23"/>
    </row>
    <row r="35" spans="1:14" ht="14.25" customHeight="1">
      <c r="A35" s="19" t="s">
        <v>708</v>
      </c>
      <c r="B35" s="44" t="s">
        <v>709</v>
      </c>
      <c r="C35" s="44"/>
      <c r="D35" s="44"/>
      <c r="E35" s="44"/>
      <c r="F35" s="44"/>
      <c r="G35" s="44"/>
      <c r="H35" s="44"/>
      <c r="I35" s="44"/>
      <c r="J35" s="18"/>
      <c r="K35" s="20"/>
      <c r="L35" s="18">
        <f>-600*0.88</f>
        <v>-528</v>
      </c>
      <c r="N35" s="23"/>
    </row>
    <row r="36" spans="1:14" ht="14.25" customHeight="1">
      <c r="A36" s="19" t="s">
        <v>708</v>
      </c>
      <c r="B36" s="44" t="s">
        <v>710</v>
      </c>
      <c r="C36" s="44"/>
      <c r="D36" s="44"/>
      <c r="E36" s="44"/>
      <c r="F36" s="44"/>
      <c r="G36" s="44"/>
      <c r="H36" s="44"/>
      <c r="I36" s="44"/>
      <c r="J36" s="18"/>
      <c r="K36" s="20"/>
      <c r="L36" s="18">
        <f>-2743*0.88</f>
        <v>-2413.84</v>
      </c>
      <c r="N36" s="23"/>
    </row>
    <row r="37" spans="1:12" ht="12">
      <c r="A37" s="45" t="s">
        <v>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3" ht="49.5" customHeight="1">
      <c r="A38" s="19" t="s">
        <v>31</v>
      </c>
      <c r="B38" s="44" t="s">
        <v>32</v>
      </c>
      <c r="C38" s="44"/>
      <c r="D38" s="44"/>
      <c r="E38" s="44"/>
      <c r="F38" s="44"/>
      <c r="G38" s="44"/>
      <c r="H38" s="44"/>
      <c r="I38" s="44"/>
      <c r="J38" s="18" t="s">
        <v>33</v>
      </c>
      <c r="K38" s="20">
        <v>10</v>
      </c>
      <c r="L38" s="18">
        <f>G17*0.12</f>
        <v>14418</v>
      </c>
      <c r="M38" s="14"/>
    </row>
    <row r="39" spans="1:14" ht="15" customHeight="1">
      <c r="A39" s="19" t="s">
        <v>48</v>
      </c>
      <c r="B39" s="44" t="s">
        <v>253</v>
      </c>
      <c r="C39" s="44"/>
      <c r="D39" s="44"/>
      <c r="E39" s="44"/>
      <c r="F39" s="44"/>
      <c r="G39" s="44"/>
      <c r="H39" s="44"/>
      <c r="I39" s="44"/>
      <c r="J39" s="18" t="s">
        <v>47</v>
      </c>
      <c r="K39" s="20">
        <v>2</v>
      </c>
      <c r="L39" s="18">
        <v>3124</v>
      </c>
      <c r="N39" s="14"/>
    </row>
    <row r="40" spans="1:14" ht="15" customHeight="1">
      <c r="A40" s="19" t="s">
        <v>61</v>
      </c>
      <c r="B40" s="44" t="s">
        <v>196</v>
      </c>
      <c r="C40" s="44"/>
      <c r="D40" s="44"/>
      <c r="E40" s="44"/>
      <c r="F40" s="44"/>
      <c r="G40" s="44"/>
      <c r="H40" s="44"/>
      <c r="I40" s="44"/>
      <c r="J40" s="18" t="s">
        <v>47</v>
      </c>
      <c r="K40" s="20">
        <v>4</v>
      </c>
      <c r="L40" s="18">
        <v>2971</v>
      </c>
      <c r="N40" s="14"/>
    </row>
    <row r="41" spans="1:14" ht="15" customHeight="1">
      <c r="A41" s="19" t="s">
        <v>48</v>
      </c>
      <c r="B41" s="44" t="s">
        <v>254</v>
      </c>
      <c r="C41" s="44"/>
      <c r="D41" s="44"/>
      <c r="E41" s="44"/>
      <c r="F41" s="44"/>
      <c r="G41" s="44"/>
      <c r="H41" s="44"/>
      <c r="I41" s="44"/>
      <c r="J41" s="18" t="s">
        <v>46</v>
      </c>
      <c r="K41" s="30" t="s">
        <v>166</v>
      </c>
      <c r="L41" s="18">
        <v>3600</v>
      </c>
      <c r="N41" s="14"/>
    </row>
    <row r="42" spans="1:14" ht="15" customHeight="1">
      <c r="A42" s="19" t="s">
        <v>102</v>
      </c>
      <c r="B42" s="44" t="s">
        <v>255</v>
      </c>
      <c r="C42" s="44"/>
      <c r="D42" s="44"/>
      <c r="E42" s="44"/>
      <c r="F42" s="44"/>
      <c r="G42" s="44"/>
      <c r="H42" s="44"/>
      <c r="I42" s="44"/>
      <c r="J42" s="18" t="s">
        <v>47</v>
      </c>
      <c r="K42" s="20">
        <v>3</v>
      </c>
      <c r="L42" s="18">
        <v>1602</v>
      </c>
      <c r="N42" s="14"/>
    </row>
    <row r="43" spans="1:14" ht="15" customHeight="1">
      <c r="A43" s="19" t="s">
        <v>48</v>
      </c>
      <c r="B43" s="44" t="s">
        <v>264</v>
      </c>
      <c r="C43" s="44"/>
      <c r="D43" s="44"/>
      <c r="E43" s="44"/>
      <c r="F43" s="44"/>
      <c r="G43" s="44"/>
      <c r="H43" s="44"/>
      <c r="I43" s="44"/>
      <c r="J43" s="18" t="s">
        <v>47</v>
      </c>
      <c r="K43" s="30" t="s">
        <v>256</v>
      </c>
      <c r="L43" s="18">
        <v>17771</v>
      </c>
      <c r="N43" s="14"/>
    </row>
    <row r="44" spans="1:14" ht="15" customHeight="1">
      <c r="A44" s="19" t="s">
        <v>147</v>
      </c>
      <c r="B44" s="44" t="s">
        <v>148</v>
      </c>
      <c r="C44" s="44"/>
      <c r="D44" s="44"/>
      <c r="E44" s="44"/>
      <c r="F44" s="44"/>
      <c r="G44" s="44"/>
      <c r="H44" s="44"/>
      <c r="I44" s="44"/>
      <c r="J44" s="18" t="s">
        <v>149</v>
      </c>
      <c r="K44" s="30" t="s">
        <v>239</v>
      </c>
      <c r="L44" s="18">
        <v>14754</v>
      </c>
      <c r="N44" s="14"/>
    </row>
    <row r="45" spans="1:14" ht="15" customHeight="1">
      <c r="A45" s="19" t="s">
        <v>48</v>
      </c>
      <c r="B45" s="44" t="s">
        <v>257</v>
      </c>
      <c r="C45" s="44"/>
      <c r="D45" s="44"/>
      <c r="E45" s="44"/>
      <c r="F45" s="44"/>
      <c r="G45" s="44"/>
      <c r="H45" s="44"/>
      <c r="I45" s="44"/>
      <c r="J45" s="18" t="s">
        <v>46</v>
      </c>
      <c r="K45" s="30" t="s">
        <v>258</v>
      </c>
      <c r="L45" s="18">
        <v>625</v>
      </c>
      <c r="N45" s="14"/>
    </row>
    <row r="46" spans="1:14" ht="15" customHeight="1">
      <c r="A46" s="19" t="s">
        <v>48</v>
      </c>
      <c r="B46" s="44" t="s">
        <v>259</v>
      </c>
      <c r="C46" s="44"/>
      <c r="D46" s="44"/>
      <c r="E46" s="44"/>
      <c r="F46" s="44"/>
      <c r="G46" s="44"/>
      <c r="H46" s="44"/>
      <c r="I46" s="44"/>
      <c r="J46" s="18" t="s">
        <v>46</v>
      </c>
      <c r="K46" s="30" t="s">
        <v>223</v>
      </c>
      <c r="L46" s="18">
        <v>1154</v>
      </c>
      <c r="N46" s="14"/>
    </row>
    <row r="47" spans="1:14" ht="15" customHeight="1">
      <c r="A47" s="19" t="s">
        <v>48</v>
      </c>
      <c r="B47" s="44" t="s">
        <v>261</v>
      </c>
      <c r="C47" s="44"/>
      <c r="D47" s="44"/>
      <c r="E47" s="44"/>
      <c r="F47" s="44"/>
      <c r="G47" s="44"/>
      <c r="H47" s="44"/>
      <c r="I47" s="44"/>
      <c r="J47" s="18" t="s">
        <v>47</v>
      </c>
      <c r="K47" s="30" t="s">
        <v>164</v>
      </c>
      <c r="L47" s="18">
        <v>1304</v>
      </c>
      <c r="N47" s="14"/>
    </row>
    <row r="48" spans="1:14" ht="15" customHeight="1">
      <c r="A48" s="19" t="s">
        <v>48</v>
      </c>
      <c r="B48" s="44" t="s">
        <v>260</v>
      </c>
      <c r="C48" s="44"/>
      <c r="D48" s="44"/>
      <c r="E48" s="44"/>
      <c r="F48" s="44"/>
      <c r="G48" s="44"/>
      <c r="H48" s="44"/>
      <c r="I48" s="44"/>
      <c r="J48" s="18" t="s">
        <v>181</v>
      </c>
      <c r="K48" s="30" t="s">
        <v>262</v>
      </c>
      <c r="L48" s="18">
        <v>5138</v>
      </c>
      <c r="N48" s="14"/>
    </row>
    <row r="49" spans="1:14" ht="15" customHeight="1">
      <c r="A49" s="19" t="s">
        <v>48</v>
      </c>
      <c r="B49" s="44" t="s">
        <v>263</v>
      </c>
      <c r="C49" s="44"/>
      <c r="D49" s="44"/>
      <c r="E49" s="44"/>
      <c r="F49" s="44"/>
      <c r="G49" s="44"/>
      <c r="H49" s="44"/>
      <c r="I49" s="44"/>
      <c r="J49" s="18" t="s">
        <v>47</v>
      </c>
      <c r="K49" s="30" t="s">
        <v>233</v>
      </c>
      <c r="L49" s="18">
        <v>1352</v>
      </c>
      <c r="N49" s="14"/>
    </row>
    <row r="50" spans="1:12" ht="12">
      <c r="A50" s="45" t="s">
        <v>51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29.25" customHeight="1">
      <c r="A51" s="19" t="s">
        <v>52</v>
      </c>
      <c r="B51" s="44" t="s">
        <v>53</v>
      </c>
      <c r="C51" s="44"/>
      <c r="D51" s="44"/>
      <c r="E51" s="44"/>
      <c r="F51" s="44"/>
      <c r="G51" s="44"/>
      <c r="H51" s="44"/>
      <c r="I51" s="44"/>
      <c r="J51" s="18" t="s">
        <v>33</v>
      </c>
      <c r="K51" s="20">
        <v>10</v>
      </c>
      <c r="L51" s="24">
        <f>D15</f>
        <v>44418</v>
      </c>
    </row>
    <row r="52" spans="1:12" ht="12">
      <c r="A52" s="45" t="s">
        <v>54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2">
      <c r="A53" s="19" t="s">
        <v>54</v>
      </c>
      <c r="B53" s="44" t="s">
        <v>55</v>
      </c>
      <c r="C53" s="44"/>
      <c r="D53" s="44"/>
      <c r="E53" s="44"/>
      <c r="F53" s="44"/>
      <c r="G53" s="44"/>
      <c r="H53" s="44"/>
      <c r="I53" s="44"/>
      <c r="J53" s="18" t="s">
        <v>33</v>
      </c>
      <c r="K53" s="20">
        <v>10</v>
      </c>
      <c r="L53" s="24">
        <f>E18</f>
        <v>0</v>
      </c>
    </row>
    <row r="54" spans="1:12" ht="12">
      <c r="A54" s="45" t="s">
        <v>56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2">
      <c r="A55" s="19" t="s">
        <v>57</v>
      </c>
      <c r="B55" s="44" t="s">
        <v>58</v>
      </c>
      <c r="C55" s="44"/>
      <c r="D55" s="44"/>
      <c r="E55" s="44"/>
      <c r="F55" s="44"/>
      <c r="G55" s="44"/>
      <c r="H55" s="44"/>
      <c r="I55" s="44"/>
      <c r="J55" s="18" t="s">
        <v>33</v>
      </c>
      <c r="K55" s="20">
        <v>10</v>
      </c>
      <c r="L55" s="24">
        <f>F15</f>
        <v>7750</v>
      </c>
    </row>
    <row r="58" spans="1:2" ht="12">
      <c r="A58" s="25" t="s">
        <v>94</v>
      </c>
      <c r="B58" s="1" t="s">
        <v>95</v>
      </c>
    </row>
  </sheetData>
  <mergeCells count="43">
    <mergeCell ref="A1:J1"/>
    <mergeCell ref="A2:J2"/>
    <mergeCell ref="D4:E4"/>
    <mergeCell ref="A6:C6"/>
    <mergeCell ref="B10:B11"/>
    <mergeCell ref="C10:F10"/>
    <mergeCell ref="B23:I23"/>
    <mergeCell ref="A25:L25"/>
    <mergeCell ref="A9:A11"/>
    <mergeCell ref="B9:F9"/>
    <mergeCell ref="G9:G11"/>
    <mergeCell ref="H9:H11"/>
    <mergeCell ref="J9:J11"/>
    <mergeCell ref="B26:I26"/>
    <mergeCell ref="B27:I27"/>
    <mergeCell ref="B28:I28"/>
    <mergeCell ref="B29:I29"/>
    <mergeCell ref="B30:I30"/>
    <mergeCell ref="B31:I31"/>
    <mergeCell ref="B32:I32"/>
    <mergeCell ref="B34:I34"/>
    <mergeCell ref="B33:I33"/>
    <mergeCell ref="A37:L37"/>
    <mergeCell ref="B38:I38"/>
    <mergeCell ref="B39:I39"/>
    <mergeCell ref="B48:I48"/>
    <mergeCell ref="B46:I46"/>
    <mergeCell ref="B47:I47"/>
    <mergeCell ref="B49:I49"/>
    <mergeCell ref="B41:I41"/>
    <mergeCell ref="B42:I42"/>
    <mergeCell ref="B43:I43"/>
    <mergeCell ref="B45:I45"/>
    <mergeCell ref="B35:I35"/>
    <mergeCell ref="B36:I36"/>
    <mergeCell ref="A54:L54"/>
    <mergeCell ref="B55:I55"/>
    <mergeCell ref="B44:I44"/>
    <mergeCell ref="B40:I40"/>
    <mergeCell ref="A50:L50"/>
    <mergeCell ref="B51:I51"/>
    <mergeCell ref="A52:L52"/>
    <mergeCell ref="B53:I53"/>
  </mergeCells>
  <printOptions/>
  <pageMargins left="0.2" right="0.2" top="0.25" bottom="0.24" header="0.24" footer="0.2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57" sqref="A57:L57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265</v>
      </c>
      <c r="B4" s="5"/>
      <c r="C4" s="5"/>
      <c r="D4" s="56" t="s">
        <v>1</v>
      </c>
      <c r="E4" s="56"/>
      <c r="F4" s="6">
        <v>3973.4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93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205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331061</v>
      </c>
      <c r="C15" s="27">
        <v>254067</v>
      </c>
      <c r="D15" s="27">
        <v>65551</v>
      </c>
      <c r="E15" s="27">
        <v>0</v>
      </c>
      <c r="F15" s="27">
        <v>11443</v>
      </c>
      <c r="G15" s="27">
        <v>189491</v>
      </c>
      <c r="H15" s="27">
        <v>47402</v>
      </c>
      <c r="I15" s="28"/>
      <c r="J15" s="27">
        <f t="shared" si="1"/>
        <v>567954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283121</v>
      </c>
      <c r="C17" s="27">
        <v>214749</v>
      </c>
      <c r="D17" s="27">
        <v>55373</v>
      </c>
      <c r="E17" s="27">
        <v>0</v>
      </c>
      <c r="F17" s="27">
        <v>12999</v>
      </c>
      <c r="G17" s="27">
        <v>159595</v>
      </c>
      <c r="H17" s="27">
        <v>41046</v>
      </c>
      <c r="I17" s="28"/>
      <c r="J17" s="27">
        <f t="shared" si="1"/>
        <v>483762</v>
      </c>
      <c r="L17" s="14"/>
    </row>
    <row r="18" spans="1:10" ht="12">
      <c r="A18" s="11" t="s">
        <v>22</v>
      </c>
      <c r="B18" s="27">
        <f t="shared" si="0"/>
        <v>329930.48</v>
      </c>
      <c r="C18" s="27">
        <f>SUM(L26:L35)</f>
        <v>252936.48</v>
      </c>
      <c r="D18" s="27">
        <f>D15</f>
        <v>65551</v>
      </c>
      <c r="E18" s="27">
        <f>E15</f>
        <v>0</v>
      </c>
      <c r="F18" s="27">
        <f>F15</f>
        <v>11443</v>
      </c>
      <c r="G18" s="27">
        <f>SUM(L37:L56)</f>
        <v>439886.08</v>
      </c>
      <c r="H18" s="27">
        <v>0</v>
      </c>
      <c r="I18" s="28"/>
      <c r="J18" s="27">
        <f t="shared" si="1"/>
        <v>769816.56</v>
      </c>
    </row>
    <row r="19" spans="1:13" ht="24">
      <c r="A19" s="11" t="s">
        <v>23</v>
      </c>
      <c r="B19" s="27">
        <f t="shared" si="0"/>
        <v>-46809.48000000001</v>
      </c>
      <c r="C19" s="27">
        <f aca="true" t="shared" si="2" ref="C19:H19">C14+C17-C18</f>
        <v>-38187.48000000001</v>
      </c>
      <c r="D19" s="27">
        <f t="shared" si="2"/>
        <v>-10178</v>
      </c>
      <c r="E19" s="27">
        <f t="shared" si="2"/>
        <v>0</v>
      </c>
      <c r="F19" s="27">
        <f t="shared" si="2"/>
        <v>1556</v>
      </c>
      <c r="G19" s="27">
        <f t="shared" si="2"/>
        <v>-280291.08</v>
      </c>
      <c r="H19" s="27">
        <f t="shared" si="2"/>
        <v>41046</v>
      </c>
      <c r="I19" s="28"/>
      <c r="J19" s="27">
        <f t="shared" si="1"/>
        <v>-286054.56000000006</v>
      </c>
      <c r="L19" s="14"/>
      <c r="M19" s="14"/>
    </row>
    <row r="20" spans="1:13" ht="24">
      <c r="A20" s="11" t="s">
        <v>24</v>
      </c>
      <c r="B20" s="27">
        <f t="shared" si="0"/>
        <v>1130.5199999999895</v>
      </c>
      <c r="C20" s="27">
        <f aca="true" t="shared" si="3" ref="C20:H20">C13+C15-C18</f>
        <v>1130.5199999999895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-250395.08000000002</v>
      </c>
      <c r="H20" s="27">
        <f t="shared" si="3"/>
        <v>47402</v>
      </c>
      <c r="I20" s="28"/>
      <c r="J20" s="27">
        <f t="shared" si="1"/>
        <v>-201862.56000000003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25769.879999999997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22251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9559</v>
      </c>
    </row>
    <row r="29" spans="1:12" ht="12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38865</v>
      </c>
    </row>
    <row r="30" spans="1:12" ht="48.75" customHeight="1">
      <c r="A30" s="19" t="s">
        <v>41</v>
      </c>
      <c r="B30" s="44" t="s">
        <v>42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f>3.4*F4*10</f>
        <v>135095.6</v>
      </c>
    </row>
    <row r="31" spans="1:14" ht="27.75" customHeight="1">
      <c r="A31" s="19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2">
        <v>13510</v>
      </c>
      <c r="N31" s="23"/>
    </row>
    <row r="32" spans="1:14" ht="14.25" customHeight="1">
      <c r="A32" s="19" t="s">
        <v>45</v>
      </c>
      <c r="B32" s="46" t="s">
        <v>486</v>
      </c>
      <c r="C32" s="47"/>
      <c r="D32" s="47"/>
      <c r="E32" s="47"/>
      <c r="F32" s="47"/>
      <c r="G32" s="47"/>
      <c r="H32" s="47"/>
      <c r="I32" s="48"/>
      <c r="J32" s="26" t="s">
        <v>487</v>
      </c>
      <c r="K32" s="20">
        <v>0.5</v>
      </c>
      <c r="L32" s="26">
        <v>577</v>
      </c>
      <c r="N32" s="23"/>
    </row>
    <row r="33" spans="1:14" ht="14.25" customHeight="1">
      <c r="A33" s="19" t="s">
        <v>45</v>
      </c>
      <c r="B33" s="46" t="s">
        <v>488</v>
      </c>
      <c r="C33" s="47"/>
      <c r="D33" s="47"/>
      <c r="E33" s="47"/>
      <c r="F33" s="47"/>
      <c r="G33" s="47"/>
      <c r="H33" s="47"/>
      <c r="I33" s="48"/>
      <c r="J33" s="26" t="s">
        <v>487</v>
      </c>
      <c r="K33" s="20">
        <v>1</v>
      </c>
      <c r="L33" s="26">
        <v>1153</v>
      </c>
      <c r="N33" s="23"/>
    </row>
    <row r="34" spans="1:14" ht="14.25" customHeight="1">
      <c r="A34" s="19" t="s">
        <v>45</v>
      </c>
      <c r="B34" s="46" t="s">
        <v>115</v>
      </c>
      <c r="C34" s="47"/>
      <c r="D34" s="47"/>
      <c r="E34" s="47"/>
      <c r="F34" s="47"/>
      <c r="G34" s="47"/>
      <c r="H34" s="47"/>
      <c r="I34" s="48"/>
      <c r="J34" s="26" t="s">
        <v>40</v>
      </c>
      <c r="K34" s="20">
        <v>70</v>
      </c>
      <c r="L34" s="26">
        <v>988</v>
      </c>
      <c r="N34" s="23"/>
    </row>
    <row r="35" spans="1:14" ht="14.25" customHeight="1">
      <c r="A35" s="19" t="s">
        <v>45</v>
      </c>
      <c r="B35" s="46" t="s">
        <v>76</v>
      </c>
      <c r="C35" s="47"/>
      <c r="D35" s="47"/>
      <c r="E35" s="47"/>
      <c r="F35" s="47"/>
      <c r="G35" s="47"/>
      <c r="H35" s="47"/>
      <c r="I35" s="48"/>
      <c r="J35" s="26" t="s">
        <v>40</v>
      </c>
      <c r="K35" s="20">
        <v>198.4</v>
      </c>
      <c r="L35" s="26">
        <v>5168</v>
      </c>
      <c r="N35" s="23"/>
    </row>
    <row r="36" spans="1:12" ht="12">
      <c r="A36" s="45" t="s">
        <v>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3" ht="49.5" customHeight="1">
      <c r="A37" s="19" t="s">
        <v>31</v>
      </c>
      <c r="B37" s="44" t="s">
        <v>32</v>
      </c>
      <c r="C37" s="44"/>
      <c r="D37" s="44"/>
      <c r="E37" s="44"/>
      <c r="F37" s="44"/>
      <c r="G37" s="44"/>
      <c r="H37" s="44"/>
      <c r="I37" s="44"/>
      <c r="J37" s="18" t="s">
        <v>33</v>
      </c>
      <c r="K37" s="20">
        <v>10</v>
      </c>
      <c r="L37" s="18">
        <f>G17*0.12</f>
        <v>19151.399999999998</v>
      </c>
      <c r="M37" s="14"/>
    </row>
    <row r="38" spans="1:14" ht="15" customHeight="1">
      <c r="A38" s="19" t="s">
        <v>85</v>
      </c>
      <c r="B38" s="44" t="s">
        <v>266</v>
      </c>
      <c r="C38" s="44"/>
      <c r="D38" s="44"/>
      <c r="E38" s="44"/>
      <c r="F38" s="44"/>
      <c r="G38" s="44"/>
      <c r="H38" s="44"/>
      <c r="I38" s="44"/>
      <c r="J38" s="18" t="s">
        <v>40</v>
      </c>
      <c r="K38" s="20">
        <v>2.04</v>
      </c>
      <c r="L38" s="18">
        <v>1275</v>
      </c>
      <c r="N38" s="14"/>
    </row>
    <row r="39" spans="1:14" ht="15" customHeight="1">
      <c r="A39" s="19" t="s">
        <v>50</v>
      </c>
      <c r="B39" s="44" t="s">
        <v>267</v>
      </c>
      <c r="C39" s="44"/>
      <c r="D39" s="44"/>
      <c r="E39" s="44"/>
      <c r="F39" s="44"/>
      <c r="G39" s="44"/>
      <c r="H39" s="44"/>
      <c r="I39" s="44"/>
      <c r="J39" s="18" t="s">
        <v>268</v>
      </c>
      <c r="K39" s="20">
        <v>9</v>
      </c>
      <c r="L39" s="18">
        <v>267033</v>
      </c>
      <c r="N39" s="14"/>
    </row>
    <row r="40" spans="1:14" ht="15" customHeight="1">
      <c r="A40" s="19" t="s">
        <v>102</v>
      </c>
      <c r="B40" s="44" t="s">
        <v>269</v>
      </c>
      <c r="C40" s="44"/>
      <c r="D40" s="44"/>
      <c r="E40" s="44"/>
      <c r="F40" s="44"/>
      <c r="G40" s="44"/>
      <c r="H40" s="44"/>
      <c r="I40" s="44"/>
      <c r="J40" s="18" t="s">
        <v>46</v>
      </c>
      <c r="K40" s="30" t="s">
        <v>270</v>
      </c>
      <c r="L40" s="18">
        <v>64088</v>
      </c>
      <c r="N40" s="14"/>
    </row>
    <row r="41" spans="1:14" ht="15" customHeight="1">
      <c r="A41" s="19" t="s">
        <v>48</v>
      </c>
      <c r="B41" s="44" t="s">
        <v>271</v>
      </c>
      <c r="C41" s="44"/>
      <c r="D41" s="44"/>
      <c r="E41" s="44"/>
      <c r="F41" s="44"/>
      <c r="G41" s="44"/>
      <c r="H41" s="44"/>
      <c r="I41" s="44"/>
      <c r="J41" s="18" t="s">
        <v>47</v>
      </c>
      <c r="K41" s="20">
        <v>1</v>
      </c>
      <c r="L41" s="18">
        <v>3690</v>
      </c>
      <c r="N41" s="14"/>
    </row>
    <row r="42" spans="1:14" ht="15" customHeight="1">
      <c r="A42" s="19" t="s">
        <v>61</v>
      </c>
      <c r="B42" s="44" t="s">
        <v>121</v>
      </c>
      <c r="C42" s="44"/>
      <c r="D42" s="44"/>
      <c r="E42" s="44"/>
      <c r="F42" s="44"/>
      <c r="G42" s="44"/>
      <c r="H42" s="44"/>
      <c r="I42" s="44"/>
      <c r="J42" s="18" t="s">
        <v>47</v>
      </c>
      <c r="K42" s="30" t="s">
        <v>158</v>
      </c>
      <c r="L42" s="18">
        <v>4025</v>
      </c>
      <c r="N42" s="14"/>
    </row>
    <row r="43" spans="1:14" ht="15" customHeight="1">
      <c r="A43" s="19" t="s">
        <v>147</v>
      </c>
      <c r="B43" s="44" t="s">
        <v>148</v>
      </c>
      <c r="C43" s="44"/>
      <c r="D43" s="44"/>
      <c r="E43" s="44"/>
      <c r="F43" s="44"/>
      <c r="G43" s="44"/>
      <c r="H43" s="44"/>
      <c r="I43" s="44"/>
      <c r="J43" s="18" t="s">
        <v>149</v>
      </c>
      <c r="K43" s="30" t="s">
        <v>272</v>
      </c>
      <c r="L43" s="18">
        <v>11065</v>
      </c>
      <c r="N43" s="14"/>
    </row>
    <row r="44" spans="1:14" ht="15" customHeight="1">
      <c r="A44" s="19" t="s">
        <v>48</v>
      </c>
      <c r="B44" s="44" t="s">
        <v>273</v>
      </c>
      <c r="C44" s="44"/>
      <c r="D44" s="44"/>
      <c r="E44" s="44"/>
      <c r="F44" s="44"/>
      <c r="G44" s="44"/>
      <c r="H44" s="44"/>
      <c r="I44" s="44"/>
      <c r="J44" s="18" t="s">
        <v>155</v>
      </c>
      <c r="K44" s="30" t="s">
        <v>274</v>
      </c>
      <c r="L44" s="18">
        <v>44462</v>
      </c>
      <c r="N44" s="14"/>
    </row>
    <row r="45" spans="1:14" ht="15" customHeight="1">
      <c r="A45" s="19" t="s">
        <v>49</v>
      </c>
      <c r="B45" s="44" t="s">
        <v>275</v>
      </c>
      <c r="C45" s="44"/>
      <c r="D45" s="44"/>
      <c r="E45" s="44"/>
      <c r="F45" s="44"/>
      <c r="G45" s="44"/>
      <c r="H45" s="44"/>
      <c r="I45" s="44"/>
      <c r="J45" s="18" t="s">
        <v>46</v>
      </c>
      <c r="K45" s="30" t="s">
        <v>276</v>
      </c>
      <c r="L45" s="18">
        <v>1957</v>
      </c>
      <c r="N45" s="14"/>
    </row>
    <row r="46" spans="1:14" ht="15" customHeight="1">
      <c r="A46" s="19" t="s">
        <v>159</v>
      </c>
      <c r="B46" s="44" t="s">
        <v>201</v>
      </c>
      <c r="C46" s="44"/>
      <c r="D46" s="44"/>
      <c r="E46" s="44"/>
      <c r="F46" s="44"/>
      <c r="G46" s="44"/>
      <c r="H46" s="44"/>
      <c r="I46" s="44"/>
      <c r="J46" s="18" t="s">
        <v>40</v>
      </c>
      <c r="K46" s="30" t="s">
        <v>277</v>
      </c>
      <c r="L46" s="18">
        <v>12481</v>
      </c>
      <c r="N46" s="14"/>
    </row>
    <row r="47" spans="1:14" ht="15" customHeight="1">
      <c r="A47" s="19" t="s">
        <v>119</v>
      </c>
      <c r="B47" s="44" t="s">
        <v>278</v>
      </c>
      <c r="C47" s="44"/>
      <c r="D47" s="44"/>
      <c r="E47" s="44"/>
      <c r="F47" s="44"/>
      <c r="G47" s="44"/>
      <c r="H47" s="44"/>
      <c r="I47" s="44"/>
      <c r="J47" s="18" t="s">
        <v>40</v>
      </c>
      <c r="K47" s="30" t="s">
        <v>279</v>
      </c>
      <c r="L47" s="18">
        <v>2313</v>
      </c>
      <c r="N47" s="14"/>
    </row>
    <row r="48" spans="1:14" ht="15" customHeight="1">
      <c r="A48" s="19" t="s">
        <v>280</v>
      </c>
      <c r="B48" s="44" t="s">
        <v>282</v>
      </c>
      <c r="C48" s="44"/>
      <c r="D48" s="44"/>
      <c r="E48" s="44"/>
      <c r="F48" s="44"/>
      <c r="G48" s="44"/>
      <c r="H48" s="44"/>
      <c r="I48" s="44"/>
      <c r="J48" s="18" t="s">
        <v>40</v>
      </c>
      <c r="K48" s="30" t="s">
        <v>281</v>
      </c>
      <c r="L48" s="18">
        <v>2224</v>
      </c>
      <c r="N48" s="14"/>
    </row>
    <row r="49" spans="1:14" ht="15" customHeight="1">
      <c r="A49" s="19" t="s">
        <v>280</v>
      </c>
      <c r="B49" s="44" t="s">
        <v>282</v>
      </c>
      <c r="C49" s="44"/>
      <c r="D49" s="44"/>
      <c r="E49" s="44"/>
      <c r="F49" s="44"/>
      <c r="G49" s="44"/>
      <c r="H49" s="44"/>
      <c r="I49" s="44"/>
      <c r="J49" s="18" t="s">
        <v>40</v>
      </c>
      <c r="K49" s="30" t="s">
        <v>283</v>
      </c>
      <c r="L49" s="18">
        <v>4572</v>
      </c>
      <c r="N49" s="14"/>
    </row>
    <row r="50" spans="1:14" ht="15" customHeight="1">
      <c r="A50" s="19" t="s">
        <v>49</v>
      </c>
      <c r="B50" s="44" t="s">
        <v>284</v>
      </c>
      <c r="C50" s="44"/>
      <c r="D50" s="44"/>
      <c r="E50" s="44"/>
      <c r="F50" s="44"/>
      <c r="G50" s="44"/>
      <c r="H50" s="44"/>
      <c r="I50" s="44"/>
      <c r="J50" s="18" t="s">
        <v>46</v>
      </c>
      <c r="K50" s="30" t="s">
        <v>286</v>
      </c>
      <c r="L50" s="18">
        <v>1359</v>
      </c>
      <c r="N50" s="14"/>
    </row>
    <row r="51" spans="1:14" ht="15" customHeight="1">
      <c r="A51" s="19" t="s">
        <v>49</v>
      </c>
      <c r="B51" s="44" t="s">
        <v>285</v>
      </c>
      <c r="C51" s="44"/>
      <c r="D51" s="44"/>
      <c r="E51" s="44"/>
      <c r="F51" s="44"/>
      <c r="G51" s="44"/>
      <c r="H51" s="44"/>
      <c r="I51" s="44"/>
      <c r="J51" s="18" t="s">
        <v>46</v>
      </c>
      <c r="K51" s="30" t="s">
        <v>287</v>
      </c>
      <c r="L51" s="18">
        <v>1138</v>
      </c>
      <c r="N51" s="14"/>
    </row>
    <row r="52" spans="1:14" ht="15" customHeight="1">
      <c r="A52" s="19" t="s">
        <v>49</v>
      </c>
      <c r="B52" s="44" t="s">
        <v>92</v>
      </c>
      <c r="C52" s="44"/>
      <c r="D52" s="44"/>
      <c r="E52" s="44"/>
      <c r="F52" s="44"/>
      <c r="G52" s="44"/>
      <c r="H52" s="44"/>
      <c r="I52" s="44"/>
      <c r="J52" s="18" t="s">
        <v>46</v>
      </c>
      <c r="K52" s="30" t="s">
        <v>153</v>
      </c>
      <c r="L52" s="18">
        <v>1191</v>
      </c>
      <c r="N52" s="14"/>
    </row>
    <row r="53" spans="1:14" ht="15" customHeight="1">
      <c r="A53" s="19" t="s">
        <v>119</v>
      </c>
      <c r="B53" s="44" t="s">
        <v>288</v>
      </c>
      <c r="C53" s="44"/>
      <c r="D53" s="44"/>
      <c r="E53" s="44"/>
      <c r="F53" s="44"/>
      <c r="G53" s="44"/>
      <c r="H53" s="44"/>
      <c r="I53" s="44"/>
      <c r="J53" s="18" t="s">
        <v>40</v>
      </c>
      <c r="K53" s="30" t="s">
        <v>289</v>
      </c>
      <c r="L53" s="18">
        <v>1137</v>
      </c>
      <c r="N53" s="14"/>
    </row>
    <row r="54" spans="1:14" ht="15" customHeight="1">
      <c r="A54" s="19" t="s">
        <v>119</v>
      </c>
      <c r="B54" s="44" t="s">
        <v>290</v>
      </c>
      <c r="C54" s="44"/>
      <c r="D54" s="44"/>
      <c r="E54" s="44"/>
      <c r="F54" s="44"/>
      <c r="G54" s="44"/>
      <c r="H54" s="44"/>
      <c r="I54" s="44"/>
      <c r="J54" s="18" t="s">
        <v>40</v>
      </c>
      <c r="K54" s="30" t="s">
        <v>289</v>
      </c>
      <c r="L54" s="18">
        <v>1137</v>
      </c>
      <c r="N54" s="14"/>
    </row>
    <row r="55" spans="1:14" ht="15" customHeight="1">
      <c r="A55" s="19" t="s">
        <v>689</v>
      </c>
      <c r="B55" s="44" t="s">
        <v>709</v>
      </c>
      <c r="C55" s="44"/>
      <c r="D55" s="44"/>
      <c r="E55" s="44"/>
      <c r="F55" s="44"/>
      <c r="G55" s="44"/>
      <c r="H55" s="44"/>
      <c r="I55" s="44"/>
      <c r="J55" s="18"/>
      <c r="K55" s="20"/>
      <c r="L55" s="18">
        <f>-900*0.88</f>
        <v>-792</v>
      </c>
      <c r="N55" s="14"/>
    </row>
    <row r="56" spans="1:14" ht="15" customHeight="1">
      <c r="A56" s="19" t="s">
        <v>689</v>
      </c>
      <c r="B56" s="44" t="s">
        <v>710</v>
      </c>
      <c r="C56" s="44"/>
      <c r="D56" s="44"/>
      <c r="E56" s="44"/>
      <c r="F56" s="44"/>
      <c r="G56" s="44"/>
      <c r="H56" s="44"/>
      <c r="I56" s="44"/>
      <c r="J56" s="18"/>
      <c r="K56" s="20"/>
      <c r="L56" s="18">
        <f>-4114*0.88</f>
        <v>-3620.32</v>
      </c>
      <c r="N56" s="14"/>
    </row>
    <row r="57" spans="1:12" ht="12">
      <c r="A57" s="45" t="s">
        <v>51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29.25" customHeight="1">
      <c r="A58" s="19" t="s">
        <v>52</v>
      </c>
      <c r="B58" s="44" t="s">
        <v>53</v>
      </c>
      <c r="C58" s="44"/>
      <c r="D58" s="44"/>
      <c r="E58" s="44"/>
      <c r="F58" s="44"/>
      <c r="G58" s="44"/>
      <c r="H58" s="44"/>
      <c r="I58" s="44"/>
      <c r="J58" s="18" t="s">
        <v>33</v>
      </c>
      <c r="K58" s="20">
        <v>10</v>
      </c>
      <c r="L58" s="24">
        <f>D15</f>
        <v>65551</v>
      </c>
    </row>
    <row r="59" spans="1:12" ht="12">
      <c r="A59" s="45" t="s">
        <v>54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2">
      <c r="A60" s="19" t="s">
        <v>54</v>
      </c>
      <c r="B60" s="44" t="s">
        <v>55</v>
      </c>
      <c r="C60" s="44"/>
      <c r="D60" s="44"/>
      <c r="E60" s="44"/>
      <c r="F60" s="44"/>
      <c r="G60" s="44"/>
      <c r="H60" s="44"/>
      <c r="I60" s="44"/>
      <c r="J60" s="18" t="s">
        <v>33</v>
      </c>
      <c r="K60" s="20">
        <v>10</v>
      </c>
      <c r="L60" s="24">
        <f>E18</f>
        <v>0</v>
      </c>
    </row>
    <row r="61" spans="1:12" ht="12">
      <c r="A61" s="45" t="s">
        <v>56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1:12" ht="12">
      <c r="A62" s="19" t="s">
        <v>57</v>
      </c>
      <c r="B62" s="44" t="s">
        <v>58</v>
      </c>
      <c r="C62" s="44"/>
      <c r="D62" s="44"/>
      <c r="E62" s="44"/>
      <c r="F62" s="44"/>
      <c r="G62" s="44"/>
      <c r="H62" s="44"/>
      <c r="I62" s="44"/>
      <c r="J62" s="18" t="s">
        <v>33</v>
      </c>
      <c r="K62" s="20">
        <v>10</v>
      </c>
      <c r="L62" s="24">
        <f>F15</f>
        <v>11443</v>
      </c>
    </row>
    <row r="65" spans="1:2" ht="12">
      <c r="A65" s="25" t="s">
        <v>94</v>
      </c>
      <c r="B65" s="1" t="s">
        <v>95</v>
      </c>
    </row>
  </sheetData>
  <mergeCells count="50"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A25:L25"/>
    <mergeCell ref="B26:I26"/>
    <mergeCell ref="B27:I27"/>
    <mergeCell ref="B28:I28"/>
    <mergeCell ref="B29:I29"/>
    <mergeCell ref="B30:I30"/>
    <mergeCell ref="B31:I31"/>
    <mergeCell ref="B34:I34"/>
    <mergeCell ref="B32:I32"/>
    <mergeCell ref="B33:I33"/>
    <mergeCell ref="B35:I35"/>
    <mergeCell ref="A36:L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52:I52"/>
    <mergeCell ref="B50:I50"/>
    <mergeCell ref="B51:I51"/>
    <mergeCell ref="B46:I46"/>
    <mergeCell ref="B47:I47"/>
    <mergeCell ref="B48:I48"/>
    <mergeCell ref="B49:I49"/>
    <mergeCell ref="B53:I53"/>
    <mergeCell ref="B54:I54"/>
    <mergeCell ref="A57:L57"/>
    <mergeCell ref="B58:I58"/>
    <mergeCell ref="B55:I55"/>
    <mergeCell ref="B56:I56"/>
    <mergeCell ref="A59:L59"/>
    <mergeCell ref="B60:I60"/>
    <mergeCell ref="A61:L61"/>
    <mergeCell ref="B62:I62"/>
  </mergeCells>
  <printOptions/>
  <pageMargins left="0.2" right="0.2" top="0.25" bottom="0.24" header="0.24" footer="0.24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K6" sqref="K6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291</v>
      </c>
      <c r="B4" s="5"/>
      <c r="C4" s="5"/>
      <c r="D4" s="56" t="s">
        <v>1</v>
      </c>
      <c r="E4" s="56"/>
      <c r="F4" s="6">
        <v>2996.6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160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197</v>
      </c>
    </row>
    <row r="7" spans="1:5" ht="12">
      <c r="A7" s="4"/>
      <c r="B7" s="5"/>
      <c r="C7" s="5"/>
      <c r="D7" s="7" t="s">
        <v>718</v>
      </c>
      <c r="E7" s="7"/>
    </row>
    <row r="8" spans="1:16" ht="12">
      <c r="A8" s="9"/>
      <c r="B8" s="9"/>
      <c r="C8" s="9"/>
      <c r="D8" s="7" t="s">
        <v>719</v>
      </c>
      <c r="E8" s="7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8.92</v>
      </c>
      <c r="C12" s="12">
        <v>7.25</v>
      </c>
      <c r="D12" s="12">
        <v>1.67</v>
      </c>
      <c r="E12" s="12">
        <v>0</v>
      </c>
      <c r="F12" s="12"/>
      <c r="G12" s="12">
        <v>4.81</v>
      </c>
      <c r="H12" s="12">
        <v>1.53</v>
      </c>
      <c r="I12" s="13"/>
      <c r="J12" s="12">
        <f>SUM(C12:I12)</f>
        <v>15.26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265065</v>
      </c>
      <c r="C15" s="27">
        <v>215359</v>
      </c>
      <c r="D15" s="27">
        <v>49706</v>
      </c>
      <c r="E15" s="27">
        <v>0</v>
      </c>
      <c r="F15" s="27">
        <v>0</v>
      </c>
      <c r="G15" s="27">
        <v>142480</v>
      </c>
      <c r="H15" s="27">
        <v>42043</v>
      </c>
      <c r="I15" s="28"/>
      <c r="J15" s="27">
        <f t="shared" si="1"/>
        <v>449588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217391</v>
      </c>
      <c r="C17" s="27">
        <v>176308</v>
      </c>
      <c r="D17" s="27">
        <v>41083</v>
      </c>
      <c r="E17" s="27">
        <v>0</v>
      </c>
      <c r="F17" s="27">
        <v>0</v>
      </c>
      <c r="G17" s="27">
        <v>116674</v>
      </c>
      <c r="H17" s="27">
        <v>34726</v>
      </c>
      <c r="I17" s="28"/>
      <c r="J17" s="27">
        <f t="shared" si="1"/>
        <v>368791</v>
      </c>
      <c r="L17" s="14"/>
    </row>
    <row r="18" spans="1:10" ht="12">
      <c r="A18" s="11" t="s">
        <v>22</v>
      </c>
      <c r="B18" s="27">
        <f t="shared" si="0"/>
        <v>263757.46</v>
      </c>
      <c r="C18" s="27">
        <f>SUM(L26:L32)</f>
        <v>214051.46000000002</v>
      </c>
      <c r="D18" s="27">
        <f>D15</f>
        <v>49706</v>
      </c>
      <c r="E18" s="27">
        <f>E15</f>
        <v>0</v>
      </c>
      <c r="F18" s="27">
        <f>F15</f>
        <v>0</v>
      </c>
      <c r="G18" s="27">
        <f>SUM(L34:L49)</f>
        <v>173356.88</v>
      </c>
      <c r="H18" s="27">
        <v>0</v>
      </c>
      <c r="I18" s="28"/>
      <c r="J18" s="27">
        <f t="shared" si="1"/>
        <v>437114.34</v>
      </c>
    </row>
    <row r="19" spans="1:13" ht="24">
      <c r="A19" s="11" t="s">
        <v>23</v>
      </c>
      <c r="B19" s="27">
        <f t="shared" si="0"/>
        <v>-46366.46000000002</v>
      </c>
      <c r="C19" s="27">
        <f aca="true" t="shared" si="2" ref="C19:H19">C14+C17-C18</f>
        <v>-37743.46000000002</v>
      </c>
      <c r="D19" s="27">
        <f t="shared" si="2"/>
        <v>-8623</v>
      </c>
      <c r="E19" s="27">
        <f t="shared" si="2"/>
        <v>0</v>
      </c>
      <c r="F19" s="27">
        <f t="shared" si="2"/>
        <v>0</v>
      </c>
      <c r="G19" s="27">
        <f t="shared" si="2"/>
        <v>-56682.880000000005</v>
      </c>
      <c r="H19" s="27">
        <f t="shared" si="2"/>
        <v>34726</v>
      </c>
      <c r="I19" s="28"/>
      <c r="J19" s="27">
        <f t="shared" si="1"/>
        <v>-68323.34000000003</v>
      </c>
      <c r="L19" s="14"/>
      <c r="M19" s="14"/>
    </row>
    <row r="20" spans="1:13" ht="24">
      <c r="A20" s="11" t="s">
        <v>24</v>
      </c>
      <c r="B20" s="27">
        <f t="shared" si="0"/>
        <v>1307.539999999979</v>
      </c>
      <c r="C20" s="27">
        <f aca="true" t="shared" si="3" ref="C20:H20">C13+C15-C18</f>
        <v>1307.539999999979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-30876.880000000005</v>
      </c>
      <c r="H20" s="27">
        <f t="shared" si="3"/>
        <v>42043</v>
      </c>
      <c r="I20" s="28"/>
      <c r="J20" s="27">
        <f t="shared" si="1"/>
        <v>12473.659999999974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21156.96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16781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9559</v>
      </c>
    </row>
    <row r="29" spans="1:12" ht="13.5" customHeight="1">
      <c r="A29" s="19" t="s">
        <v>137</v>
      </c>
      <c r="B29" s="49" t="s">
        <v>138</v>
      </c>
      <c r="C29" s="50"/>
      <c r="D29" s="50"/>
      <c r="E29" s="50"/>
      <c r="F29" s="50"/>
      <c r="G29" s="50"/>
      <c r="H29" s="50"/>
      <c r="I29" s="51"/>
      <c r="J29" s="18" t="s">
        <v>33</v>
      </c>
      <c r="K29" s="20">
        <v>10</v>
      </c>
      <c r="L29" s="22">
        <f>2696.94*10</f>
        <v>26969.4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v>29011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3.35*F4*10</f>
        <v>100386.1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10188</v>
      </c>
      <c r="N32" s="23"/>
    </row>
    <row r="33" spans="1:12" ht="12">
      <c r="A33" s="45" t="s">
        <v>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3" ht="49.5" customHeight="1">
      <c r="A34" s="19" t="s">
        <v>31</v>
      </c>
      <c r="B34" s="44" t="s">
        <v>32</v>
      </c>
      <c r="C34" s="44"/>
      <c r="D34" s="44"/>
      <c r="E34" s="44"/>
      <c r="F34" s="44"/>
      <c r="G34" s="44"/>
      <c r="H34" s="44"/>
      <c r="I34" s="44"/>
      <c r="J34" s="18" t="s">
        <v>33</v>
      </c>
      <c r="K34" s="20">
        <v>10</v>
      </c>
      <c r="L34" s="18">
        <f>G17*0.12</f>
        <v>14000.88</v>
      </c>
      <c r="M34" s="14"/>
    </row>
    <row r="35" spans="1:14" ht="15" customHeight="1">
      <c r="A35" s="19" t="s">
        <v>49</v>
      </c>
      <c r="B35" s="44" t="s">
        <v>292</v>
      </c>
      <c r="C35" s="44"/>
      <c r="D35" s="44"/>
      <c r="E35" s="44"/>
      <c r="F35" s="44"/>
      <c r="G35" s="44"/>
      <c r="H35" s="44"/>
      <c r="I35" s="44"/>
      <c r="J35" s="18" t="s">
        <v>46</v>
      </c>
      <c r="K35" s="20">
        <v>0.5</v>
      </c>
      <c r="L35" s="18">
        <v>852</v>
      </c>
      <c r="N35" s="14"/>
    </row>
    <row r="36" spans="1:14" ht="15" customHeight="1">
      <c r="A36" s="19" t="s">
        <v>50</v>
      </c>
      <c r="B36" s="44" t="s">
        <v>293</v>
      </c>
      <c r="C36" s="44"/>
      <c r="D36" s="44"/>
      <c r="E36" s="44"/>
      <c r="F36" s="44"/>
      <c r="G36" s="44"/>
      <c r="H36" s="44"/>
      <c r="I36" s="44"/>
      <c r="J36" s="18" t="s">
        <v>47</v>
      </c>
      <c r="K36" s="20">
        <v>3</v>
      </c>
      <c r="L36" s="18">
        <v>2130</v>
      </c>
      <c r="N36" s="14"/>
    </row>
    <row r="37" spans="1:14" ht="15" customHeight="1">
      <c r="A37" s="19" t="s">
        <v>49</v>
      </c>
      <c r="B37" s="44" t="s">
        <v>294</v>
      </c>
      <c r="C37" s="44"/>
      <c r="D37" s="44"/>
      <c r="E37" s="44"/>
      <c r="F37" s="44"/>
      <c r="G37" s="44"/>
      <c r="H37" s="44"/>
      <c r="I37" s="44"/>
      <c r="J37" s="18" t="s">
        <v>118</v>
      </c>
      <c r="K37" s="30" t="s">
        <v>295</v>
      </c>
      <c r="L37" s="18">
        <v>233</v>
      </c>
      <c r="N37" s="14"/>
    </row>
    <row r="38" spans="1:14" ht="15" customHeight="1">
      <c r="A38" s="19" t="s">
        <v>50</v>
      </c>
      <c r="B38" s="44" t="s">
        <v>204</v>
      </c>
      <c r="C38" s="44"/>
      <c r="D38" s="44"/>
      <c r="E38" s="44"/>
      <c r="F38" s="44"/>
      <c r="G38" s="44"/>
      <c r="H38" s="44"/>
      <c r="I38" s="44"/>
      <c r="J38" s="18" t="s">
        <v>47</v>
      </c>
      <c r="K38" s="20">
        <v>1</v>
      </c>
      <c r="L38" s="18">
        <v>658</v>
      </c>
      <c r="N38" s="14"/>
    </row>
    <row r="39" spans="1:14" ht="15" customHeight="1">
      <c r="A39" s="19" t="s">
        <v>48</v>
      </c>
      <c r="B39" s="44" t="s">
        <v>296</v>
      </c>
      <c r="C39" s="44"/>
      <c r="D39" s="44"/>
      <c r="E39" s="44"/>
      <c r="F39" s="44"/>
      <c r="G39" s="44"/>
      <c r="H39" s="44"/>
      <c r="I39" s="44"/>
      <c r="J39" s="18" t="s">
        <v>47</v>
      </c>
      <c r="K39" s="30" t="s">
        <v>153</v>
      </c>
      <c r="L39" s="18">
        <v>3363</v>
      </c>
      <c r="N39" s="14"/>
    </row>
    <row r="40" spans="1:14" ht="15" customHeight="1">
      <c r="A40" s="19" t="s">
        <v>123</v>
      </c>
      <c r="B40" s="44" t="s">
        <v>297</v>
      </c>
      <c r="C40" s="44"/>
      <c r="D40" s="44"/>
      <c r="E40" s="44"/>
      <c r="F40" s="44"/>
      <c r="G40" s="44"/>
      <c r="H40" s="44"/>
      <c r="I40" s="44"/>
      <c r="J40" s="18" t="s">
        <v>40</v>
      </c>
      <c r="K40" s="30" t="s">
        <v>298</v>
      </c>
      <c r="L40" s="18">
        <v>6664</v>
      </c>
      <c r="N40" s="14"/>
    </row>
    <row r="41" spans="1:14" ht="15" customHeight="1">
      <c r="A41" s="19" t="s">
        <v>123</v>
      </c>
      <c r="B41" s="44" t="s">
        <v>297</v>
      </c>
      <c r="C41" s="44"/>
      <c r="D41" s="44"/>
      <c r="E41" s="44"/>
      <c r="F41" s="44"/>
      <c r="G41" s="44"/>
      <c r="H41" s="44"/>
      <c r="I41" s="44"/>
      <c r="J41" s="18" t="s">
        <v>40</v>
      </c>
      <c r="K41" s="30" t="s">
        <v>299</v>
      </c>
      <c r="L41" s="18">
        <v>3332</v>
      </c>
      <c r="N41" s="14"/>
    </row>
    <row r="42" spans="1:14" ht="15" customHeight="1">
      <c r="A42" s="19" t="s">
        <v>300</v>
      </c>
      <c r="B42" s="44" t="s">
        <v>301</v>
      </c>
      <c r="C42" s="44"/>
      <c r="D42" s="44"/>
      <c r="E42" s="44"/>
      <c r="F42" s="44"/>
      <c r="G42" s="44"/>
      <c r="H42" s="44"/>
      <c r="I42" s="44"/>
      <c r="J42" s="18" t="s">
        <v>40</v>
      </c>
      <c r="K42" s="30" t="s">
        <v>222</v>
      </c>
      <c r="L42" s="18">
        <v>5537</v>
      </c>
      <c r="N42" s="14"/>
    </row>
    <row r="43" spans="1:14" ht="15" customHeight="1">
      <c r="A43" s="19" t="s">
        <v>300</v>
      </c>
      <c r="B43" s="44" t="s">
        <v>301</v>
      </c>
      <c r="C43" s="44"/>
      <c r="D43" s="44"/>
      <c r="E43" s="44"/>
      <c r="F43" s="44"/>
      <c r="G43" s="44"/>
      <c r="H43" s="44"/>
      <c r="I43" s="44"/>
      <c r="J43" s="18" t="s">
        <v>40</v>
      </c>
      <c r="K43" s="30" t="s">
        <v>302</v>
      </c>
      <c r="L43" s="18">
        <v>15253</v>
      </c>
      <c r="N43" s="14"/>
    </row>
    <row r="44" spans="1:14" ht="15" customHeight="1">
      <c r="A44" s="19" t="s">
        <v>49</v>
      </c>
      <c r="B44" s="44" t="s">
        <v>303</v>
      </c>
      <c r="C44" s="44"/>
      <c r="D44" s="44"/>
      <c r="E44" s="44"/>
      <c r="F44" s="44"/>
      <c r="G44" s="44"/>
      <c r="H44" s="44"/>
      <c r="I44" s="44"/>
      <c r="J44" s="18" t="s">
        <v>46</v>
      </c>
      <c r="K44" s="30" t="s">
        <v>304</v>
      </c>
      <c r="L44" s="18">
        <v>109218</v>
      </c>
      <c r="N44" s="14"/>
    </row>
    <row r="45" spans="1:14" ht="15" customHeight="1">
      <c r="A45" s="19" t="s">
        <v>102</v>
      </c>
      <c r="B45" s="44" t="s">
        <v>305</v>
      </c>
      <c r="C45" s="44"/>
      <c r="D45" s="44"/>
      <c r="E45" s="44"/>
      <c r="F45" s="44"/>
      <c r="G45" s="44"/>
      <c r="H45" s="44"/>
      <c r="I45" s="44"/>
      <c r="J45" s="18" t="s">
        <v>306</v>
      </c>
      <c r="K45" s="30" t="s">
        <v>307</v>
      </c>
      <c r="L45" s="18">
        <v>757</v>
      </c>
      <c r="N45" s="14"/>
    </row>
    <row r="46" spans="1:14" ht="15" customHeight="1">
      <c r="A46" s="19" t="s">
        <v>48</v>
      </c>
      <c r="B46" s="44" t="s">
        <v>216</v>
      </c>
      <c r="C46" s="44"/>
      <c r="D46" s="44"/>
      <c r="E46" s="44"/>
      <c r="F46" s="44"/>
      <c r="G46" s="44"/>
      <c r="H46" s="44"/>
      <c r="I46" s="44"/>
      <c r="J46" s="18" t="s">
        <v>47</v>
      </c>
      <c r="K46" s="30" t="s">
        <v>153</v>
      </c>
      <c r="L46" s="18">
        <v>5933</v>
      </c>
      <c r="N46" s="14"/>
    </row>
    <row r="47" spans="1:14" ht="15" customHeight="1">
      <c r="A47" s="19" t="s">
        <v>85</v>
      </c>
      <c r="B47" s="44" t="s">
        <v>308</v>
      </c>
      <c r="C47" s="44"/>
      <c r="D47" s="44"/>
      <c r="E47" s="44"/>
      <c r="F47" s="44"/>
      <c r="G47" s="44"/>
      <c r="H47" s="44"/>
      <c r="I47" s="44"/>
      <c r="J47" s="18" t="s">
        <v>40</v>
      </c>
      <c r="K47" s="30" t="s">
        <v>247</v>
      </c>
      <c r="L47" s="18">
        <v>3831</v>
      </c>
      <c r="N47" s="14"/>
    </row>
    <row r="48" spans="1:14" ht="15" customHeight="1">
      <c r="A48" s="19" t="s">
        <v>49</v>
      </c>
      <c r="B48" s="44" t="s">
        <v>309</v>
      </c>
      <c r="C48" s="44"/>
      <c r="D48" s="44"/>
      <c r="E48" s="44"/>
      <c r="F48" s="44"/>
      <c r="G48" s="44"/>
      <c r="H48" s="44"/>
      <c r="I48" s="44"/>
      <c r="J48" s="18" t="s">
        <v>46</v>
      </c>
      <c r="K48" s="30" t="s">
        <v>164</v>
      </c>
      <c r="L48" s="18">
        <v>1991</v>
      </c>
      <c r="N48" s="14"/>
    </row>
    <row r="49" spans="1:14" ht="15" customHeight="1">
      <c r="A49" s="19" t="s">
        <v>689</v>
      </c>
      <c r="B49" s="44" t="s">
        <v>709</v>
      </c>
      <c r="C49" s="44"/>
      <c r="D49" s="44"/>
      <c r="E49" s="44"/>
      <c r="F49" s="44"/>
      <c r="G49" s="44"/>
      <c r="H49" s="44"/>
      <c r="I49" s="44"/>
      <c r="J49" s="18"/>
      <c r="K49" s="20"/>
      <c r="L49" s="18">
        <f>-450*0.88</f>
        <v>-396</v>
      </c>
      <c r="N49" s="14"/>
    </row>
    <row r="50" spans="1:12" ht="12">
      <c r="A50" s="45" t="s">
        <v>51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29.25" customHeight="1">
      <c r="A51" s="19" t="s">
        <v>52</v>
      </c>
      <c r="B51" s="44" t="s">
        <v>53</v>
      </c>
      <c r="C51" s="44"/>
      <c r="D51" s="44"/>
      <c r="E51" s="44"/>
      <c r="F51" s="44"/>
      <c r="G51" s="44"/>
      <c r="H51" s="44"/>
      <c r="I51" s="44"/>
      <c r="J51" s="18" t="s">
        <v>33</v>
      </c>
      <c r="K51" s="20">
        <v>10</v>
      </c>
      <c r="L51" s="24">
        <f>D15</f>
        <v>49706</v>
      </c>
    </row>
    <row r="52" spans="1:12" ht="12">
      <c r="A52" s="45" t="s">
        <v>54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2">
      <c r="A53" s="19" t="s">
        <v>54</v>
      </c>
      <c r="B53" s="44" t="s">
        <v>55</v>
      </c>
      <c r="C53" s="44"/>
      <c r="D53" s="44"/>
      <c r="E53" s="44"/>
      <c r="F53" s="44"/>
      <c r="G53" s="44"/>
      <c r="H53" s="44"/>
      <c r="I53" s="44"/>
      <c r="J53" s="18" t="s">
        <v>33</v>
      </c>
      <c r="K53" s="20">
        <v>10</v>
      </c>
      <c r="L53" s="24">
        <f>E18</f>
        <v>0</v>
      </c>
    </row>
    <row r="54" spans="1:12" ht="12">
      <c r="A54" s="45" t="s">
        <v>56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2">
      <c r="A55" s="19" t="s">
        <v>57</v>
      </c>
      <c r="B55" s="44" t="s">
        <v>58</v>
      </c>
      <c r="C55" s="44"/>
      <c r="D55" s="44"/>
      <c r="E55" s="44"/>
      <c r="F55" s="44"/>
      <c r="G55" s="44"/>
      <c r="H55" s="44"/>
      <c r="I55" s="44"/>
      <c r="J55" s="18" t="s">
        <v>33</v>
      </c>
      <c r="K55" s="20">
        <v>10</v>
      </c>
      <c r="L55" s="24">
        <f>F15</f>
        <v>0</v>
      </c>
    </row>
    <row r="58" spans="1:2" ht="12">
      <c r="A58" s="25" t="s">
        <v>94</v>
      </c>
      <c r="B58" s="1" t="s">
        <v>95</v>
      </c>
    </row>
  </sheetData>
  <mergeCells count="43"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A25:L25"/>
    <mergeCell ref="B26:I26"/>
    <mergeCell ref="B27:I27"/>
    <mergeCell ref="B28:I28"/>
    <mergeCell ref="B30:I30"/>
    <mergeCell ref="B31:I31"/>
    <mergeCell ref="B32:I32"/>
    <mergeCell ref="A33:L33"/>
    <mergeCell ref="B34:I34"/>
    <mergeCell ref="B35:I35"/>
    <mergeCell ref="B36:I36"/>
    <mergeCell ref="B37:I37"/>
    <mergeCell ref="B39:I39"/>
    <mergeCell ref="B46:I46"/>
    <mergeCell ref="B49:I49"/>
    <mergeCell ref="B47:I47"/>
    <mergeCell ref="B40:I40"/>
    <mergeCell ref="B41:I41"/>
    <mergeCell ref="B42:I42"/>
    <mergeCell ref="B43:I43"/>
    <mergeCell ref="B45:I45"/>
    <mergeCell ref="A54:L54"/>
    <mergeCell ref="B55:I55"/>
    <mergeCell ref="B29:I29"/>
    <mergeCell ref="A50:L50"/>
    <mergeCell ref="B51:I51"/>
    <mergeCell ref="A52:L52"/>
    <mergeCell ref="B53:I53"/>
    <mergeCell ref="B48:I48"/>
    <mergeCell ref="B44:I44"/>
    <mergeCell ref="B38:I38"/>
  </mergeCells>
  <printOptions/>
  <pageMargins left="0.2" right="0.21" top="0.24" bottom="0.24" header="0.24" footer="0.24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A42" sqref="A42:L42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315</v>
      </c>
      <c r="B4" s="5"/>
      <c r="C4" s="5"/>
      <c r="D4" s="56" t="s">
        <v>1</v>
      </c>
      <c r="E4" s="56"/>
      <c r="F4" s="6">
        <v>2952.5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159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204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8.92</v>
      </c>
      <c r="C12" s="12">
        <v>7.25</v>
      </c>
      <c r="D12" s="12">
        <v>1.67</v>
      </c>
      <c r="E12" s="12">
        <v>0</v>
      </c>
      <c r="F12" s="12"/>
      <c r="G12" s="12">
        <v>4.81</v>
      </c>
      <c r="H12" s="12">
        <v>1.53</v>
      </c>
      <c r="I12" s="13"/>
      <c r="J12" s="12">
        <f>SUM(C12:I12)</f>
        <v>15.26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263094</v>
      </c>
      <c r="C15" s="27">
        <v>212929</v>
      </c>
      <c r="D15" s="27">
        <v>50165</v>
      </c>
      <c r="E15" s="27">
        <v>0</v>
      </c>
      <c r="F15" s="27">
        <v>0</v>
      </c>
      <c r="G15" s="27">
        <v>141243</v>
      </c>
      <c r="H15" s="27">
        <v>36930</v>
      </c>
      <c r="I15" s="28"/>
      <c r="J15" s="27">
        <f t="shared" si="1"/>
        <v>441267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209515</v>
      </c>
      <c r="C17" s="27">
        <v>169583</v>
      </c>
      <c r="D17" s="27">
        <v>39932</v>
      </c>
      <c r="E17" s="27">
        <v>0</v>
      </c>
      <c r="F17" s="27">
        <v>0</v>
      </c>
      <c r="G17" s="27">
        <v>112485</v>
      </c>
      <c r="H17" s="27">
        <v>31434</v>
      </c>
      <c r="I17" s="28"/>
      <c r="J17" s="27">
        <f t="shared" si="1"/>
        <v>353434</v>
      </c>
      <c r="L17" s="14"/>
    </row>
    <row r="18" spans="1:10" ht="12">
      <c r="A18" s="11" t="s">
        <v>22</v>
      </c>
      <c r="B18" s="27">
        <f t="shared" si="0"/>
        <v>262522.95999999996</v>
      </c>
      <c r="C18" s="27">
        <f>SUM(L26:L33)</f>
        <v>212357.96</v>
      </c>
      <c r="D18" s="27">
        <f>D15</f>
        <v>50165</v>
      </c>
      <c r="E18" s="27">
        <f>E15</f>
        <v>0</v>
      </c>
      <c r="F18" s="27">
        <f>F15</f>
        <v>0</v>
      </c>
      <c r="G18" s="27">
        <f>SUM(L35:L41)</f>
        <v>217979.2</v>
      </c>
      <c r="H18" s="27">
        <v>0</v>
      </c>
      <c r="I18" s="28"/>
      <c r="J18" s="27">
        <f t="shared" si="1"/>
        <v>480502.16</v>
      </c>
    </row>
    <row r="19" spans="1:13" ht="24">
      <c r="A19" s="11" t="s">
        <v>23</v>
      </c>
      <c r="B19" s="27">
        <f t="shared" si="0"/>
        <v>-53007.95999999999</v>
      </c>
      <c r="C19" s="27">
        <f aca="true" t="shared" si="2" ref="C19:H19">C14+C17-C18</f>
        <v>-42774.95999999999</v>
      </c>
      <c r="D19" s="27">
        <f t="shared" si="2"/>
        <v>-10233</v>
      </c>
      <c r="E19" s="27">
        <f t="shared" si="2"/>
        <v>0</v>
      </c>
      <c r="F19" s="27">
        <f t="shared" si="2"/>
        <v>0</v>
      </c>
      <c r="G19" s="27">
        <f t="shared" si="2"/>
        <v>-105494.20000000001</v>
      </c>
      <c r="H19" s="27">
        <f t="shared" si="2"/>
        <v>31434</v>
      </c>
      <c r="I19" s="28"/>
      <c r="J19" s="27">
        <f t="shared" si="1"/>
        <v>-127068.16</v>
      </c>
      <c r="L19" s="14"/>
      <c r="M19" s="14"/>
    </row>
    <row r="20" spans="1:13" ht="24">
      <c r="A20" s="11" t="s">
        <v>24</v>
      </c>
      <c r="B20" s="27">
        <f t="shared" si="0"/>
        <v>571.0400000000081</v>
      </c>
      <c r="C20" s="27">
        <f aca="true" t="shared" si="3" ref="C20:H20">C13+C15-C18</f>
        <v>571.0400000000081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-76736.20000000001</v>
      </c>
      <c r="H20" s="27">
        <f t="shared" si="3"/>
        <v>36930</v>
      </c>
      <c r="I20" s="28"/>
      <c r="J20" s="27">
        <f t="shared" si="1"/>
        <v>-39235.16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20349.96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16534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9642</v>
      </c>
    </row>
    <row r="29" spans="1:12" ht="13.5" customHeight="1">
      <c r="A29" s="19" t="s">
        <v>137</v>
      </c>
      <c r="B29" s="49" t="s">
        <v>138</v>
      </c>
      <c r="C29" s="50"/>
      <c r="D29" s="50"/>
      <c r="E29" s="50"/>
      <c r="F29" s="50"/>
      <c r="G29" s="50"/>
      <c r="H29" s="50"/>
      <c r="I29" s="51"/>
      <c r="J29" s="18" t="s">
        <v>33</v>
      </c>
      <c r="K29" s="20">
        <v>10</v>
      </c>
      <c r="L29" s="22">
        <f>2657.25*10</f>
        <v>26572.5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v>28584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3.3*F4*10</f>
        <v>97432.5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10039</v>
      </c>
      <c r="N32" s="23"/>
    </row>
    <row r="33" spans="1:14" ht="14.25" customHeight="1">
      <c r="A33" s="19" t="s">
        <v>45</v>
      </c>
      <c r="B33" s="46" t="s">
        <v>76</v>
      </c>
      <c r="C33" s="47"/>
      <c r="D33" s="47"/>
      <c r="E33" s="47"/>
      <c r="F33" s="47"/>
      <c r="G33" s="47"/>
      <c r="H33" s="47"/>
      <c r="I33" s="48"/>
      <c r="J33" s="26" t="s">
        <v>40</v>
      </c>
      <c r="K33" s="20">
        <v>123</v>
      </c>
      <c r="L33" s="26">
        <v>3204</v>
      </c>
      <c r="N33" s="23"/>
    </row>
    <row r="34" spans="1:12" ht="12">
      <c r="A34" s="45" t="s">
        <v>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3" ht="49.5" customHeight="1">
      <c r="A35" s="19" t="s">
        <v>31</v>
      </c>
      <c r="B35" s="44" t="s">
        <v>32</v>
      </c>
      <c r="C35" s="44"/>
      <c r="D35" s="44"/>
      <c r="E35" s="44"/>
      <c r="F35" s="44"/>
      <c r="G35" s="44"/>
      <c r="H35" s="44"/>
      <c r="I35" s="44"/>
      <c r="J35" s="18" t="s">
        <v>33</v>
      </c>
      <c r="K35" s="20">
        <v>10</v>
      </c>
      <c r="L35" s="18">
        <f>G17*0.12</f>
        <v>13498.199999999999</v>
      </c>
      <c r="M35" s="14"/>
    </row>
    <row r="36" spans="1:14" ht="15" customHeight="1">
      <c r="A36" s="19" t="s">
        <v>48</v>
      </c>
      <c r="B36" s="44" t="s">
        <v>216</v>
      </c>
      <c r="C36" s="44"/>
      <c r="D36" s="44"/>
      <c r="E36" s="44"/>
      <c r="F36" s="44"/>
      <c r="G36" s="44"/>
      <c r="H36" s="44"/>
      <c r="I36" s="44"/>
      <c r="J36" s="18" t="s">
        <v>47</v>
      </c>
      <c r="K36" s="20">
        <v>1</v>
      </c>
      <c r="L36" s="18">
        <v>5933</v>
      </c>
      <c r="N36" s="14"/>
    </row>
    <row r="37" spans="1:14" ht="15" customHeight="1">
      <c r="A37" s="19" t="s">
        <v>48</v>
      </c>
      <c r="B37" s="44" t="s">
        <v>310</v>
      </c>
      <c r="C37" s="44"/>
      <c r="D37" s="44"/>
      <c r="E37" s="44"/>
      <c r="F37" s="44"/>
      <c r="G37" s="44"/>
      <c r="H37" s="44"/>
      <c r="I37" s="44"/>
      <c r="J37" s="18" t="s">
        <v>47</v>
      </c>
      <c r="K37" s="20">
        <v>5</v>
      </c>
      <c r="L37" s="18">
        <v>3695</v>
      </c>
      <c r="N37" s="14"/>
    </row>
    <row r="38" spans="1:14" ht="15" customHeight="1">
      <c r="A38" s="19" t="s">
        <v>49</v>
      </c>
      <c r="B38" s="44" t="s">
        <v>92</v>
      </c>
      <c r="C38" s="44"/>
      <c r="D38" s="44"/>
      <c r="E38" s="44"/>
      <c r="F38" s="44"/>
      <c r="G38" s="44"/>
      <c r="H38" s="44"/>
      <c r="I38" s="44"/>
      <c r="J38" s="18" t="s">
        <v>46</v>
      </c>
      <c r="K38" s="30" t="s">
        <v>311</v>
      </c>
      <c r="L38" s="18">
        <v>147269</v>
      </c>
      <c r="N38" s="14"/>
    </row>
    <row r="39" spans="1:14" ht="15" customHeight="1">
      <c r="A39" s="19" t="s">
        <v>48</v>
      </c>
      <c r="B39" s="44" t="s">
        <v>312</v>
      </c>
      <c r="C39" s="44"/>
      <c r="D39" s="44"/>
      <c r="E39" s="44"/>
      <c r="F39" s="44"/>
      <c r="G39" s="44"/>
      <c r="H39" s="44"/>
      <c r="I39" s="44"/>
      <c r="J39" s="18" t="s">
        <v>47</v>
      </c>
      <c r="K39" s="20">
        <v>2</v>
      </c>
      <c r="L39" s="18">
        <v>414</v>
      </c>
      <c r="N39" s="14"/>
    </row>
    <row r="40" spans="1:14" ht="15" customHeight="1">
      <c r="A40" s="19" t="s">
        <v>48</v>
      </c>
      <c r="B40" s="44" t="s">
        <v>313</v>
      </c>
      <c r="C40" s="44"/>
      <c r="D40" s="44"/>
      <c r="E40" s="44"/>
      <c r="F40" s="44"/>
      <c r="G40" s="44"/>
      <c r="H40" s="44"/>
      <c r="I40" s="44"/>
      <c r="J40" s="18" t="s">
        <v>181</v>
      </c>
      <c r="K40" s="30" t="s">
        <v>314</v>
      </c>
      <c r="L40" s="18">
        <v>47566</v>
      </c>
      <c r="N40" s="14"/>
    </row>
    <row r="41" spans="1:14" ht="15" customHeight="1">
      <c r="A41" s="19" t="s">
        <v>689</v>
      </c>
      <c r="B41" s="44" t="s">
        <v>709</v>
      </c>
      <c r="C41" s="44"/>
      <c r="D41" s="44"/>
      <c r="E41" s="44"/>
      <c r="F41" s="44"/>
      <c r="G41" s="44"/>
      <c r="H41" s="44"/>
      <c r="I41" s="44"/>
      <c r="J41" s="18"/>
      <c r="K41" s="20"/>
      <c r="L41" s="18">
        <f>-450*0.88</f>
        <v>-396</v>
      </c>
      <c r="N41" s="14"/>
    </row>
    <row r="42" spans="1:12" ht="12">
      <c r="A42" s="45" t="s">
        <v>51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29.25" customHeight="1">
      <c r="A43" s="19" t="s">
        <v>52</v>
      </c>
      <c r="B43" s="44" t="s">
        <v>53</v>
      </c>
      <c r="C43" s="44"/>
      <c r="D43" s="44"/>
      <c r="E43" s="44"/>
      <c r="F43" s="44"/>
      <c r="G43" s="44"/>
      <c r="H43" s="44"/>
      <c r="I43" s="44"/>
      <c r="J43" s="18" t="s">
        <v>33</v>
      </c>
      <c r="K43" s="20">
        <v>10</v>
      </c>
      <c r="L43" s="24">
        <f>D15</f>
        <v>50165</v>
      </c>
    </row>
    <row r="44" spans="1:12" ht="12">
      <c r="A44" s="45" t="s">
        <v>54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2">
      <c r="A45" s="19" t="s">
        <v>54</v>
      </c>
      <c r="B45" s="44" t="s">
        <v>55</v>
      </c>
      <c r="C45" s="44"/>
      <c r="D45" s="44"/>
      <c r="E45" s="44"/>
      <c r="F45" s="44"/>
      <c r="G45" s="44"/>
      <c r="H45" s="44"/>
      <c r="I45" s="44"/>
      <c r="J45" s="18" t="s">
        <v>33</v>
      </c>
      <c r="K45" s="20">
        <v>10</v>
      </c>
      <c r="L45" s="24">
        <f>E18</f>
        <v>0</v>
      </c>
    </row>
    <row r="46" spans="1:12" ht="12">
      <c r="A46" s="45" t="s">
        <v>56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">
      <c r="A47" s="19" t="s">
        <v>57</v>
      </c>
      <c r="B47" s="44" t="s">
        <v>58</v>
      </c>
      <c r="C47" s="44"/>
      <c r="D47" s="44"/>
      <c r="E47" s="44"/>
      <c r="F47" s="44"/>
      <c r="G47" s="44"/>
      <c r="H47" s="44"/>
      <c r="I47" s="44"/>
      <c r="J47" s="18" t="s">
        <v>33</v>
      </c>
      <c r="K47" s="20">
        <v>10</v>
      </c>
      <c r="L47" s="24">
        <f>F15</f>
        <v>0</v>
      </c>
    </row>
    <row r="50" spans="1:2" ht="12">
      <c r="A50" s="25" t="s">
        <v>94</v>
      </c>
      <c r="B50" s="1" t="s">
        <v>95</v>
      </c>
    </row>
  </sheetData>
  <mergeCells count="35"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A25:L25"/>
    <mergeCell ref="B26:I26"/>
    <mergeCell ref="B27:I27"/>
    <mergeCell ref="B28:I28"/>
    <mergeCell ref="B29:I29"/>
    <mergeCell ref="B30:I30"/>
    <mergeCell ref="B31:I31"/>
    <mergeCell ref="B32:I32"/>
    <mergeCell ref="B33:I33"/>
    <mergeCell ref="A34:L34"/>
    <mergeCell ref="B35:I35"/>
    <mergeCell ref="A42:L42"/>
    <mergeCell ref="B43:I43"/>
    <mergeCell ref="B40:I40"/>
    <mergeCell ref="B36:I36"/>
    <mergeCell ref="B37:I37"/>
    <mergeCell ref="B38:I38"/>
    <mergeCell ref="B39:I39"/>
    <mergeCell ref="B41:I41"/>
    <mergeCell ref="A44:L44"/>
    <mergeCell ref="B45:I45"/>
    <mergeCell ref="A46:L46"/>
    <mergeCell ref="B47:I47"/>
  </mergeCells>
  <printOptions/>
  <pageMargins left="0.2" right="0.2" top="0.24" bottom="0.3" header="0.24" footer="0.24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F12" sqref="F12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316</v>
      </c>
      <c r="B4" s="5"/>
      <c r="C4" s="5"/>
      <c r="D4" s="56" t="s">
        <v>1</v>
      </c>
      <c r="E4" s="56"/>
      <c r="F4" s="6">
        <v>59.9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1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1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8.969999999999999</v>
      </c>
      <c r="C12" s="12">
        <v>7.3</v>
      </c>
      <c r="D12" s="12">
        <v>1.67</v>
      </c>
      <c r="E12" s="12">
        <v>0</v>
      </c>
      <c r="F12" s="12"/>
      <c r="G12" s="12">
        <v>4.81</v>
      </c>
      <c r="H12" s="12">
        <v>1.53</v>
      </c>
      <c r="I12" s="13"/>
      <c r="J12" s="12">
        <f>SUM(C12:I12)</f>
        <v>15.309999999999997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4777</v>
      </c>
      <c r="C15" s="27">
        <v>3847</v>
      </c>
      <c r="D15" s="27">
        <v>930</v>
      </c>
      <c r="E15" s="27">
        <v>0</v>
      </c>
      <c r="F15" s="27">
        <v>0</v>
      </c>
      <c r="G15" s="27">
        <v>2891</v>
      </c>
      <c r="H15" s="27">
        <v>920</v>
      </c>
      <c r="I15" s="28"/>
      <c r="J15" s="27">
        <f t="shared" si="1"/>
        <v>8588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4762</v>
      </c>
      <c r="C17" s="27">
        <v>3835</v>
      </c>
      <c r="D17" s="27">
        <v>927</v>
      </c>
      <c r="E17" s="27">
        <v>0</v>
      </c>
      <c r="F17" s="27">
        <v>0</v>
      </c>
      <c r="G17" s="27">
        <v>2882</v>
      </c>
      <c r="H17" s="27">
        <v>917</v>
      </c>
      <c r="I17" s="28"/>
      <c r="J17" s="27">
        <f t="shared" si="1"/>
        <v>8561</v>
      </c>
      <c r="L17" s="14"/>
    </row>
    <row r="18" spans="1:10" ht="12">
      <c r="A18" s="11" t="s">
        <v>22</v>
      </c>
      <c r="B18" s="27">
        <f t="shared" si="0"/>
        <v>4784.8</v>
      </c>
      <c r="C18" s="27">
        <f>SUM(L26:L30)</f>
        <v>3854.8</v>
      </c>
      <c r="D18" s="27">
        <f>D15</f>
        <v>930</v>
      </c>
      <c r="E18" s="27">
        <f>E15</f>
        <v>0</v>
      </c>
      <c r="F18" s="27">
        <f>F15</f>
        <v>0</v>
      </c>
      <c r="G18" s="27">
        <f>SUM(L32:L33)</f>
        <v>4552.84</v>
      </c>
      <c r="H18" s="27">
        <v>0</v>
      </c>
      <c r="I18" s="28"/>
      <c r="J18" s="27">
        <f t="shared" si="1"/>
        <v>9337.64</v>
      </c>
    </row>
    <row r="19" spans="1:13" ht="24">
      <c r="A19" s="11" t="s">
        <v>23</v>
      </c>
      <c r="B19" s="27">
        <f t="shared" si="0"/>
        <v>-22.800000000000182</v>
      </c>
      <c r="C19" s="27">
        <f aca="true" t="shared" si="2" ref="C19:H19">C14+C17-C18</f>
        <v>-19.800000000000182</v>
      </c>
      <c r="D19" s="27">
        <f t="shared" si="2"/>
        <v>-3</v>
      </c>
      <c r="E19" s="27">
        <f t="shared" si="2"/>
        <v>0</v>
      </c>
      <c r="F19" s="27">
        <f t="shared" si="2"/>
        <v>0</v>
      </c>
      <c r="G19" s="27">
        <f t="shared" si="2"/>
        <v>-1670.8400000000001</v>
      </c>
      <c r="H19" s="27">
        <f t="shared" si="2"/>
        <v>917</v>
      </c>
      <c r="I19" s="28"/>
      <c r="J19" s="27">
        <f t="shared" si="1"/>
        <v>-776.6400000000003</v>
      </c>
      <c r="L19" s="14"/>
      <c r="M19" s="14"/>
    </row>
    <row r="20" spans="1:13" ht="24">
      <c r="A20" s="11" t="s">
        <v>24</v>
      </c>
      <c r="B20" s="27">
        <f t="shared" si="0"/>
        <v>-7.800000000000182</v>
      </c>
      <c r="C20" s="27">
        <f aca="true" t="shared" si="3" ref="C20:H20">C13+C15-C18</f>
        <v>-7.800000000000182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-1661.8400000000001</v>
      </c>
      <c r="H20" s="27">
        <f t="shared" si="3"/>
        <v>920</v>
      </c>
      <c r="I20" s="28"/>
      <c r="J20" s="27">
        <f t="shared" si="1"/>
        <v>-749.6400000000003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460.2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335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220</v>
      </c>
    </row>
    <row r="29" spans="1:12" ht="48.75" customHeight="1">
      <c r="A29" s="19" t="s">
        <v>41</v>
      </c>
      <c r="B29" s="44" t="s">
        <v>42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f>4.4*F4*10</f>
        <v>2635.6</v>
      </c>
    </row>
    <row r="30" spans="1:14" ht="27.75" customHeight="1">
      <c r="A30" s="19" t="s">
        <v>43</v>
      </c>
      <c r="B30" s="44" t="s">
        <v>44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2">
        <v>204</v>
      </c>
      <c r="N30" s="23"/>
    </row>
    <row r="31" spans="1:12" ht="12">
      <c r="A31" s="45" t="s">
        <v>8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49.5" customHeight="1">
      <c r="A32" s="19" t="s">
        <v>31</v>
      </c>
      <c r="B32" s="44" t="s">
        <v>32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18">
        <f>G17*0.12</f>
        <v>345.84</v>
      </c>
      <c r="M32" s="14"/>
    </row>
    <row r="33" spans="1:14" ht="15" customHeight="1">
      <c r="A33" s="19" t="s">
        <v>159</v>
      </c>
      <c r="B33" s="44" t="s">
        <v>160</v>
      </c>
      <c r="C33" s="44"/>
      <c r="D33" s="44"/>
      <c r="E33" s="44"/>
      <c r="F33" s="44"/>
      <c r="G33" s="44"/>
      <c r="H33" s="44"/>
      <c r="I33" s="44"/>
      <c r="J33" s="18" t="s">
        <v>40</v>
      </c>
      <c r="K33" s="20">
        <v>15</v>
      </c>
      <c r="L33" s="18">
        <v>4207</v>
      </c>
      <c r="N33" s="14"/>
    </row>
    <row r="34" spans="1:12" ht="12">
      <c r="A34" s="45" t="s">
        <v>51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29.25" customHeight="1">
      <c r="A35" s="19" t="s">
        <v>52</v>
      </c>
      <c r="B35" s="44" t="s">
        <v>53</v>
      </c>
      <c r="C35" s="44"/>
      <c r="D35" s="44"/>
      <c r="E35" s="44"/>
      <c r="F35" s="44"/>
      <c r="G35" s="44"/>
      <c r="H35" s="44"/>
      <c r="I35" s="44"/>
      <c r="J35" s="18" t="s">
        <v>33</v>
      </c>
      <c r="K35" s="20">
        <v>10</v>
      </c>
      <c r="L35" s="24">
        <f>D15</f>
        <v>930</v>
      </c>
    </row>
    <row r="36" spans="1:12" ht="12">
      <c r="A36" s="45" t="s">
        <v>54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2">
      <c r="A37" s="19" t="s">
        <v>54</v>
      </c>
      <c r="B37" s="44" t="s">
        <v>55</v>
      </c>
      <c r="C37" s="44"/>
      <c r="D37" s="44"/>
      <c r="E37" s="44"/>
      <c r="F37" s="44"/>
      <c r="G37" s="44"/>
      <c r="H37" s="44"/>
      <c r="I37" s="44"/>
      <c r="J37" s="18" t="s">
        <v>33</v>
      </c>
      <c r="K37" s="20">
        <v>10</v>
      </c>
      <c r="L37" s="24">
        <f>E18</f>
        <v>0</v>
      </c>
    </row>
    <row r="38" spans="1:12" ht="12">
      <c r="A38" s="45" t="s">
        <v>56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2">
      <c r="A39" s="19" t="s">
        <v>57</v>
      </c>
      <c r="B39" s="44" t="s">
        <v>58</v>
      </c>
      <c r="C39" s="44"/>
      <c r="D39" s="44"/>
      <c r="E39" s="44"/>
      <c r="F39" s="44"/>
      <c r="G39" s="44"/>
      <c r="H39" s="44"/>
      <c r="I39" s="44"/>
      <c r="J39" s="18" t="s">
        <v>33</v>
      </c>
      <c r="K39" s="20">
        <v>10</v>
      </c>
      <c r="L39" s="24">
        <f>F15</f>
        <v>0</v>
      </c>
    </row>
    <row r="42" spans="1:2" ht="12">
      <c r="A42" s="25" t="s">
        <v>94</v>
      </c>
      <c r="B42" s="1" t="s">
        <v>95</v>
      </c>
    </row>
  </sheetData>
  <mergeCells count="27"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A25:L25"/>
    <mergeCell ref="B26:I26"/>
    <mergeCell ref="B27:I27"/>
    <mergeCell ref="B28:I28"/>
    <mergeCell ref="B33:I33"/>
    <mergeCell ref="A31:L31"/>
    <mergeCell ref="B32:I32"/>
    <mergeCell ref="B29:I29"/>
    <mergeCell ref="B30:I30"/>
    <mergeCell ref="B37:I37"/>
    <mergeCell ref="A38:L38"/>
    <mergeCell ref="B39:I39"/>
    <mergeCell ref="A34:L34"/>
    <mergeCell ref="B35:I35"/>
    <mergeCell ref="A36:L36"/>
  </mergeCells>
  <printOptions/>
  <pageMargins left="0.2" right="0.2" top="0.26" bottom="0.28" header="0.24" footer="0.24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B30" sqref="B30:I30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320</v>
      </c>
      <c r="B4" s="5"/>
      <c r="C4" s="5"/>
      <c r="D4" s="56" t="s">
        <v>1</v>
      </c>
      <c r="E4" s="56"/>
      <c r="F4" s="6">
        <v>544.3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10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28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8.55</v>
      </c>
      <c r="C12" s="12">
        <v>6.4</v>
      </c>
      <c r="D12" s="12">
        <v>1.67</v>
      </c>
      <c r="E12" s="12">
        <v>0</v>
      </c>
      <c r="F12" s="12">
        <v>0.48</v>
      </c>
      <c r="G12" s="12">
        <v>4.81</v>
      </c>
      <c r="H12" s="12"/>
      <c r="I12" s="13"/>
      <c r="J12" s="12">
        <f>SUM(C12:I12)</f>
        <v>13.36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46171</v>
      </c>
      <c r="C15" s="27">
        <v>34835</v>
      </c>
      <c r="D15" s="27">
        <v>8984</v>
      </c>
      <c r="E15" s="27">
        <v>0</v>
      </c>
      <c r="F15" s="27">
        <v>2352</v>
      </c>
      <c r="G15" s="27">
        <v>26181</v>
      </c>
      <c r="H15" s="27">
        <v>0</v>
      </c>
      <c r="I15" s="28"/>
      <c r="J15" s="27">
        <f t="shared" si="1"/>
        <v>72352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42556</v>
      </c>
      <c r="C17" s="27">
        <v>32069</v>
      </c>
      <c r="D17" s="27">
        <v>8262</v>
      </c>
      <c r="E17" s="27">
        <v>0</v>
      </c>
      <c r="F17" s="27">
        <v>2225</v>
      </c>
      <c r="G17" s="27">
        <v>24102</v>
      </c>
      <c r="H17" s="27">
        <v>0</v>
      </c>
      <c r="I17" s="28"/>
      <c r="J17" s="27">
        <f t="shared" si="1"/>
        <v>66658</v>
      </c>
      <c r="L17" s="14"/>
    </row>
    <row r="18" spans="1:10" ht="12">
      <c r="A18" s="11" t="s">
        <v>22</v>
      </c>
      <c r="B18" s="27">
        <f t="shared" si="0"/>
        <v>47724.28</v>
      </c>
      <c r="C18" s="27">
        <f>SUM(L26:L34)</f>
        <v>36388.28</v>
      </c>
      <c r="D18" s="27">
        <f>D15</f>
        <v>8984</v>
      </c>
      <c r="E18" s="27">
        <f>E15</f>
        <v>0</v>
      </c>
      <c r="F18" s="27">
        <f>F15</f>
        <v>2352</v>
      </c>
      <c r="G18" s="27">
        <f>SUM(L36:L39)</f>
        <v>10373.24</v>
      </c>
      <c r="H18" s="27">
        <v>0</v>
      </c>
      <c r="I18" s="28"/>
      <c r="J18" s="27">
        <f t="shared" si="1"/>
        <v>58097.52</v>
      </c>
    </row>
    <row r="19" spans="1:13" ht="24">
      <c r="A19" s="11" t="s">
        <v>23</v>
      </c>
      <c r="B19" s="27">
        <f t="shared" si="0"/>
        <v>-5168.279999999999</v>
      </c>
      <c r="C19" s="27">
        <f aca="true" t="shared" si="2" ref="C19:H19">C14+C17-C18</f>
        <v>-4319.279999999999</v>
      </c>
      <c r="D19" s="27">
        <f t="shared" si="2"/>
        <v>-722</v>
      </c>
      <c r="E19" s="27">
        <f t="shared" si="2"/>
        <v>0</v>
      </c>
      <c r="F19" s="27">
        <f t="shared" si="2"/>
        <v>-127</v>
      </c>
      <c r="G19" s="27">
        <f t="shared" si="2"/>
        <v>13728.76</v>
      </c>
      <c r="H19" s="27">
        <f t="shared" si="2"/>
        <v>0</v>
      </c>
      <c r="I19" s="28"/>
      <c r="J19" s="27">
        <f t="shared" si="1"/>
        <v>8560.480000000001</v>
      </c>
      <c r="L19" s="14"/>
      <c r="M19" s="14"/>
    </row>
    <row r="20" spans="1:13" ht="24">
      <c r="A20" s="11" t="s">
        <v>24</v>
      </c>
      <c r="B20" s="27">
        <f t="shared" si="0"/>
        <v>-1553.2799999999988</v>
      </c>
      <c r="C20" s="27">
        <f aca="true" t="shared" si="3" ref="C20:H20">C13+C15-C18</f>
        <v>-1553.2799999999988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15807.76</v>
      </c>
      <c r="H20" s="27">
        <f t="shared" si="3"/>
        <v>0</v>
      </c>
      <c r="I20" s="28"/>
      <c r="J20" s="27">
        <f t="shared" si="1"/>
        <v>14254.480000000001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3848.2799999999997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3048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1803</v>
      </c>
    </row>
    <row r="29" spans="1:12" ht="14.25" customHeight="1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5496</v>
      </c>
    </row>
    <row r="30" spans="1:12" ht="48.75" customHeight="1">
      <c r="A30" s="19" t="s">
        <v>41</v>
      </c>
      <c r="B30" s="44" t="s">
        <v>42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f>3*F4*10</f>
        <v>16328.999999999998</v>
      </c>
    </row>
    <row r="31" spans="1:14" ht="27.75" customHeight="1">
      <c r="A31" s="19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2">
        <v>1850</v>
      </c>
      <c r="N31" s="23"/>
    </row>
    <row r="32" spans="1:14" ht="13.5" customHeight="1">
      <c r="A32" s="19" t="s">
        <v>45</v>
      </c>
      <c r="B32" s="46" t="s">
        <v>486</v>
      </c>
      <c r="C32" s="47"/>
      <c r="D32" s="47"/>
      <c r="E32" s="47"/>
      <c r="F32" s="47"/>
      <c r="G32" s="47"/>
      <c r="H32" s="47"/>
      <c r="I32" s="48"/>
      <c r="J32" s="26" t="s">
        <v>487</v>
      </c>
      <c r="K32" s="20">
        <v>0.5</v>
      </c>
      <c r="L32" s="26">
        <v>577</v>
      </c>
      <c r="N32" s="23"/>
    </row>
    <row r="33" spans="1:14" ht="16.5" customHeight="1">
      <c r="A33" s="19" t="s">
        <v>45</v>
      </c>
      <c r="B33" s="46" t="s">
        <v>680</v>
      </c>
      <c r="C33" s="47"/>
      <c r="D33" s="47"/>
      <c r="E33" s="47"/>
      <c r="F33" s="47"/>
      <c r="G33" s="47"/>
      <c r="H33" s="47"/>
      <c r="I33" s="48"/>
      <c r="J33" s="26" t="s">
        <v>681</v>
      </c>
      <c r="K33" s="20">
        <v>3</v>
      </c>
      <c r="L33" s="26">
        <v>3046</v>
      </c>
      <c r="N33" s="23"/>
    </row>
    <row r="34" spans="1:14" ht="12" customHeight="1">
      <c r="A34" s="19" t="s">
        <v>45</v>
      </c>
      <c r="B34" s="46" t="s">
        <v>76</v>
      </c>
      <c r="C34" s="47"/>
      <c r="D34" s="47"/>
      <c r="E34" s="47"/>
      <c r="F34" s="47"/>
      <c r="G34" s="47"/>
      <c r="H34" s="47"/>
      <c r="I34" s="48"/>
      <c r="J34" s="26" t="s">
        <v>40</v>
      </c>
      <c r="K34" s="20">
        <v>15</v>
      </c>
      <c r="L34" s="26">
        <v>391</v>
      </c>
      <c r="N34" s="23"/>
    </row>
    <row r="35" spans="1:12" ht="12">
      <c r="A35" s="45" t="s">
        <v>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3" ht="49.5" customHeight="1">
      <c r="A36" s="19" t="s">
        <v>31</v>
      </c>
      <c r="B36" s="44" t="s">
        <v>32</v>
      </c>
      <c r="C36" s="44"/>
      <c r="D36" s="44"/>
      <c r="E36" s="44"/>
      <c r="F36" s="44"/>
      <c r="G36" s="44"/>
      <c r="H36" s="44"/>
      <c r="I36" s="44"/>
      <c r="J36" s="18" t="s">
        <v>33</v>
      </c>
      <c r="K36" s="20">
        <v>10</v>
      </c>
      <c r="L36" s="18">
        <f>G17*0.12</f>
        <v>2892.24</v>
      </c>
      <c r="M36" s="14"/>
    </row>
    <row r="37" spans="1:13" ht="15" customHeight="1">
      <c r="A37" s="19" t="s">
        <v>61</v>
      </c>
      <c r="B37" s="44" t="s">
        <v>186</v>
      </c>
      <c r="C37" s="44"/>
      <c r="D37" s="44"/>
      <c r="E37" s="44"/>
      <c r="F37" s="44"/>
      <c r="G37" s="44"/>
      <c r="H37" s="44"/>
      <c r="I37" s="44"/>
      <c r="J37" s="18" t="s">
        <v>47</v>
      </c>
      <c r="K37" s="20">
        <v>1</v>
      </c>
      <c r="L37" s="18">
        <v>671</v>
      </c>
      <c r="M37" s="14"/>
    </row>
    <row r="38" spans="1:13" ht="11.25" customHeight="1">
      <c r="A38" s="19" t="s">
        <v>48</v>
      </c>
      <c r="B38" s="44" t="s">
        <v>319</v>
      </c>
      <c r="C38" s="44"/>
      <c r="D38" s="44"/>
      <c r="E38" s="44"/>
      <c r="F38" s="44"/>
      <c r="G38" s="44"/>
      <c r="H38" s="44"/>
      <c r="I38" s="44"/>
      <c r="J38" s="18" t="s">
        <v>107</v>
      </c>
      <c r="K38" s="30" t="s">
        <v>317</v>
      </c>
      <c r="L38" s="18">
        <v>6004</v>
      </c>
      <c r="M38" s="14"/>
    </row>
    <row r="39" spans="1:13" ht="13.5" customHeight="1">
      <c r="A39" s="19" t="s">
        <v>50</v>
      </c>
      <c r="B39" s="44" t="s">
        <v>318</v>
      </c>
      <c r="C39" s="44"/>
      <c r="D39" s="44"/>
      <c r="E39" s="44"/>
      <c r="F39" s="44"/>
      <c r="G39" s="44"/>
      <c r="H39" s="44"/>
      <c r="I39" s="44"/>
      <c r="J39" s="18" t="s">
        <v>47</v>
      </c>
      <c r="K39" s="30" t="s">
        <v>164</v>
      </c>
      <c r="L39" s="18">
        <v>806</v>
      </c>
      <c r="M39" s="14"/>
    </row>
    <row r="40" spans="1:12" ht="12">
      <c r="A40" s="45" t="s">
        <v>51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29.25" customHeight="1">
      <c r="A41" s="19" t="s">
        <v>52</v>
      </c>
      <c r="B41" s="44" t="s">
        <v>53</v>
      </c>
      <c r="C41" s="44"/>
      <c r="D41" s="44"/>
      <c r="E41" s="44"/>
      <c r="F41" s="44"/>
      <c r="G41" s="44"/>
      <c r="H41" s="44"/>
      <c r="I41" s="44"/>
      <c r="J41" s="18" t="s">
        <v>33</v>
      </c>
      <c r="K41" s="20">
        <v>10</v>
      </c>
      <c r="L41" s="24">
        <f>D15</f>
        <v>8984</v>
      </c>
    </row>
    <row r="42" spans="1:12" ht="12">
      <c r="A42" s="45" t="s">
        <v>54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2">
      <c r="A43" s="19" t="s">
        <v>54</v>
      </c>
      <c r="B43" s="44" t="s">
        <v>55</v>
      </c>
      <c r="C43" s="44"/>
      <c r="D43" s="44"/>
      <c r="E43" s="44"/>
      <c r="F43" s="44"/>
      <c r="G43" s="44"/>
      <c r="H43" s="44"/>
      <c r="I43" s="44"/>
      <c r="J43" s="18" t="s">
        <v>33</v>
      </c>
      <c r="K43" s="20">
        <v>10</v>
      </c>
      <c r="L43" s="24">
        <f>E18</f>
        <v>0</v>
      </c>
    </row>
    <row r="44" spans="1:12" ht="12">
      <c r="A44" s="45" t="s">
        <v>56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2">
      <c r="A45" s="19" t="s">
        <v>57</v>
      </c>
      <c r="B45" s="44" t="s">
        <v>58</v>
      </c>
      <c r="C45" s="44"/>
      <c r="D45" s="44"/>
      <c r="E45" s="44"/>
      <c r="F45" s="44"/>
      <c r="G45" s="44"/>
      <c r="H45" s="44"/>
      <c r="I45" s="44"/>
      <c r="J45" s="18" t="s">
        <v>33</v>
      </c>
      <c r="K45" s="20">
        <v>10</v>
      </c>
      <c r="L45" s="24">
        <f>F15</f>
        <v>2352</v>
      </c>
    </row>
    <row r="48" spans="1:2" ht="12">
      <c r="A48" s="25" t="s">
        <v>94</v>
      </c>
      <c r="B48" s="1" t="s">
        <v>95</v>
      </c>
    </row>
  </sheetData>
  <mergeCells count="33"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B33:I33"/>
    <mergeCell ref="B32:I32"/>
    <mergeCell ref="B29:I29"/>
    <mergeCell ref="B30:I30"/>
    <mergeCell ref="B31:I31"/>
    <mergeCell ref="A25:L25"/>
    <mergeCell ref="B26:I26"/>
    <mergeCell ref="B27:I27"/>
    <mergeCell ref="B28:I28"/>
    <mergeCell ref="B43:I43"/>
    <mergeCell ref="A44:L44"/>
    <mergeCell ref="B45:I45"/>
    <mergeCell ref="A40:L40"/>
    <mergeCell ref="B41:I41"/>
    <mergeCell ref="A42:L42"/>
    <mergeCell ref="B34:I34"/>
    <mergeCell ref="B39:I39"/>
    <mergeCell ref="B37:I37"/>
    <mergeCell ref="B38:I38"/>
    <mergeCell ref="A35:L35"/>
    <mergeCell ref="B36:I36"/>
  </mergeCells>
  <printOptions/>
  <pageMargins left="0.2" right="0.2" top="0.24" bottom="0.29" header="0.24" footer="0.24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B7" sqref="B7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321</v>
      </c>
      <c r="B4" s="5"/>
      <c r="C4" s="5"/>
      <c r="D4" s="56" t="s">
        <v>1</v>
      </c>
      <c r="E4" s="56"/>
      <c r="F4" s="6">
        <v>373.6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8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21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8.55</v>
      </c>
      <c r="C12" s="12">
        <v>6.4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14.889999999999999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31563</v>
      </c>
      <c r="C15" s="27">
        <v>23910</v>
      </c>
      <c r="D15" s="27">
        <v>6218</v>
      </c>
      <c r="E15" s="27">
        <v>0</v>
      </c>
      <c r="F15" s="27">
        <v>1435</v>
      </c>
      <c r="G15" s="27">
        <v>17970</v>
      </c>
      <c r="H15" s="27">
        <v>2156</v>
      </c>
      <c r="I15" s="28"/>
      <c r="J15" s="27">
        <f t="shared" si="1"/>
        <v>51689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26497</v>
      </c>
      <c r="C17" s="27">
        <v>20077</v>
      </c>
      <c r="D17" s="27">
        <v>5181</v>
      </c>
      <c r="E17" s="27">
        <v>0</v>
      </c>
      <c r="F17" s="27">
        <v>1239</v>
      </c>
      <c r="G17" s="27">
        <v>15089</v>
      </c>
      <c r="H17" s="27">
        <v>2021</v>
      </c>
      <c r="I17" s="28"/>
      <c r="J17" s="27">
        <f t="shared" si="1"/>
        <v>43607</v>
      </c>
      <c r="L17" s="14"/>
    </row>
    <row r="18" spans="1:10" ht="12">
      <c r="A18" s="11" t="s">
        <v>22</v>
      </c>
      <c r="B18" s="27">
        <f t="shared" si="0"/>
        <v>31377.64</v>
      </c>
      <c r="C18" s="27">
        <f>SUM(L26:L34)</f>
        <v>23724.64</v>
      </c>
      <c r="D18" s="27">
        <f>D15</f>
        <v>6218</v>
      </c>
      <c r="E18" s="27">
        <f>E15</f>
        <v>0</v>
      </c>
      <c r="F18" s="27">
        <f>F15</f>
        <v>1435</v>
      </c>
      <c r="G18" s="27">
        <f>SUM(L36:L40)</f>
        <v>11393.68</v>
      </c>
      <c r="H18" s="27">
        <v>0</v>
      </c>
      <c r="I18" s="28"/>
      <c r="J18" s="27">
        <f t="shared" si="1"/>
        <v>42771.32</v>
      </c>
    </row>
    <row r="19" spans="1:13" ht="24">
      <c r="A19" s="11" t="s">
        <v>23</v>
      </c>
      <c r="B19" s="27">
        <f t="shared" si="0"/>
        <v>-4880.639999999999</v>
      </c>
      <c r="C19" s="27">
        <f aca="true" t="shared" si="2" ref="C19:H19">C14+C17-C18</f>
        <v>-3647.6399999999994</v>
      </c>
      <c r="D19" s="27">
        <f t="shared" si="2"/>
        <v>-1037</v>
      </c>
      <c r="E19" s="27">
        <f t="shared" si="2"/>
        <v>0</v>
      </c>
      <c r="F19" s="27">
        <f t="shared" si="2"/>
        <v>-196</v>
      </c>
      <c r="G19" s="27">
        <f t="shared" si="2"/>
        <v>3695.3199999999997</v>
      </c>
      <c r="H19" s="27">
        <f t="shared" si="2"/>
        <v>2021</v>
      </c>
      <c r="I19" s="28"/>
      <c r="J19" s="27">
        <f t="shared" si="1"/>
        <v>835.6800000000003</v>
      </c>
      <c r="L19" s="14"/>
      <c r="M19" s="14"/>
    </row>
    <row r="20" spans="1:13" ht="24">
      <c r="A20" s="11" t="s">
        <v>24</v>
      </c>
      <c r="B20" s="27">
        <f t="shared" si="0"/>
        <v>185.36000000000058</v>
      </c>
      <c r="C20" s="27">
        <f aca="true" t="shared" si="3" ref="C20:H20">C13+C15-C18</f>
        <v>185.36000000000058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6576.32</v>
      </c>
      <c r="H20" s="27">
        <f t="shared" si="3"/>
        <v>2156</v>
      </c>
      <c r="I20" s="28"/>
      <c r="J20" s="27">
        <f t="shared" si="1"/>
        <v>8917.68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2409.24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2092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1201</v>
      </c>
    </row>
    <row r="29" spans="1:12" ht="18" customHeight="1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3772</v>
      </c>
    </row>
    <row r="30" spans="1:12" ht="48.75" customHeight="1">
      <c r="A30" s="19" t="s">
        <v>41</v>
      </c>
      <c r="B30" s="44" t="s">
        <v>42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f>2.4*F4*10</f>
        <v>8966.4</v>
      </c>
    </row>
    <row r="31" spans="1:14" ht="27.75" customHeight="1">
      <c r="A31" s="19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2">
        <v>1270</v>
      </c>
      <c r="N31" s="23"/>
    </row>
    <row r="32" spans="1:14" ht="15.75" customHeight="1">
      <c r="A32" s="19" t="s">
        <v>45</v>
      </c>
      <c r="B32" s="46" t="s">
        <v>486</v>
      </c>
      <c r="C32" s="47"/>
      <c r="D32" s="47"/>
      <c r="E32" s="47"/>
      <c r="F32" s="47"/>
      <c r="G32" s="47"/>
      <c r="H32" s="47"/>
      <c r="I32" s="48"/>
      <c r="J32" s="26" t="s">
        <v>487</v>
      </c>
      <c r="K32" s="20">
        <v>0.5</v>
      </c>
      <c r="L32" s="26">
        <v>577</v>
      </c>
      <c r="N32" s="23"/>
    </row>
    <row r="33" spans="1:14" ht="13.5" customHeight="1">
      <c r="A33" s="19" t="s">
        <v>45</v>
      </c>
      <c r="B33" s="46" t="s">
        <v>680</v>
      </c>
      <c r="C33" s="47"/>
      <c r="D33" s="47"/>
      <c r="E33" s="47"/>
      <c r="F33" s="47"/>
      <c r="G33" s="47"/>
      <c r="H33" s="47"/>
      <c r="I33" s="48"/>
      <c r="J33" s="26" t="s">
        <v>681</v>
      </c>
      <c r="K33" s="20">
        <v>3</v>
      </c>
      <c r="L33" s="26">
        <v>3046</v>
      </c>
      <c r="N33" s="23"/>
    </row>
    <row r="34" spans="1:14" ht="12" customHeight="1">
      <c r="A34" s="19" t="s">
        <v>45</v>
      </c>
      <c r="B34" s="46" t="s">
        <v>76</v>
      </c>
      <c r="C34" s="47"/>
      <c r="D34" s="47"/>
      <c r="E34" s="47"/>
      <c r="F34" s="47"/>
      <c r="G34" s="47"/>
      <c r="H34" s="47"/>
      <c r="I34" s="48"/>
      <c r="J34" s="26" t="s">
        <v>40</v>
      </c>
      <c r="K34" s="20">
        <v>15</v>
      </c>
      <c r="L34" s="26">
        <v>391</v>
      </c>
      <c r="N34" s="23"/>
    </row>
    <row r="35" spans="1:12" ht="12">
      <c r="A35" s="45" t="s">
        <v>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3" ht="49.5" customHeight="1">
      <c r="A36" s="19" t="s">
        <v>31</v>
      </c>
      <c r="B36" s="44" t="s">
        <v>32</v>
      </c>
      <c r="C36" s="44"/>
      <c r="D36" s="44"/>
      <c r="E36" s="44"/>
      <c r="F36" s="44"/>
      <c r="G36" s="44"/>
      <c r="H36" s="44"/>
      <c r="I36" s="44"/>
      <c r="J36" s="18" t="s">
        <v>33</v>
      </c>
      <c r="K36" s="20">
        <v>10</v>
      </c>
      <c r="L36" s="18">
        <f>G17*0.12</f>
        <v>1810.6799999999998</v>
      </c>
      <c r="M36" s="14"/>
    </row>
    <row r="37" spans="1:13" ht="15" customHeight="1">
      <c r="A37" s="19" t="s">
        <v>61</v>
      </c>
      <c r="B37" s="44" t="s">
        <v>186</v>
      </c>
      <c r="C37" s="44"/>
      <c r="D37" s="44"/>
      <c r="E37" s="44"/>
      <c r="F37" s="44"/>
      <c r="G37" s="44"/>
      <c r="H37" s="44"/>
      <c r="I37" s="44"/>
      <c r="J37" s="18" t="s">
        <v>47</v>
      </c>
      <c r="K37" s="20">
        <v>1</v>
      </c>
      <c r="L37" s="18">
        <v>671</v>
      </c>
      <c r="M37" s="14"/>
    </row>
    <row r="38" spans="1:13" ht="11.25" customHeight="1">
      <c r="A38" s="19" t="s">
        <v>50</v>
      </c>
      <c r="B38" s="44" t="s">
        <v>322</v>
      </c>
      <c r="C38" s="44"/>
      <c r="D38" s="44"/>
      <c r="E38" s="44"/>
      <c r="F38" s="44"/>
      <c r="G38" s="44"/>
      <c r="H38" s="44"/>
      <c r="I38" s="44"/>
      <c r="J38" s="18" t="s">
        <v>47</v>
      </c>
      <c r="K38" s="30" t="s">
        <v>323</v>
      </c>
      <c r="L38" s="18">
        <v>2443</v>
      </c>
      <c r="M38" s="14"/>
    </row>
    <row r="39" spans="1:13" ht="11.25" customHeight="1">
      <c r="A39" s="19" t="s">
        <v>48</v>
      </c>
      <c r="B39" s="44" t="s">
        <v>324</v>
      </c>
      <c r="C39" s="44"/>
      <c r="D39" s="44"/>
      <c r="E39" s="44"/>
      <c r="F39" s="44"/>
      <c r="G39" s="44"/>
      <c r="H39" s="44"/>
      <c r="I39" s="44"/>
      <c r="J39" s="18" t="s">
        <v>46</v>
      </c>
      <c r="K39" s="30" t="s">
        <v>323</v>
      </c>
      <c r="L39" s="18">
        <v>2780</v>
      </c>
      <c r="M39" s="14"/>
    </row>
    <row r="40" spans="1:13" ht="13.5" customHeight="1">
      <c r="A40" s="19" t="s">
        <v>159</v>
      </c>
      <c r="B40" s="44" t="s">
        <v>325</v>
      </c>
      <c r="C40" s="44"/>
      <c r="D40" s="44"/>
      <c r="E40" s="44"/>
      <c r="F40" s="44"/>
      <c r="G40" s="44"/>
      <c r="H40" s="44"/>
      <c r="I40" s="44"/>
      <c r="J40" s="18" t="s">
        <v>40</v>
      </c>
      <c r="K40" s="30" t="s">
        <v>326</v>
      </c>
      <c r="L40" s="18">
        <v>3689</v>
      </c>
      <c r="M40" s="14"/>
    </row>
    <row r="41" spans="1:12" ht="12">
      <c r="A41" s="45" t="s">
        <v>51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29.25" customHeight="1">
      <c r="A42" s="19" t="s">
        <v>52</v>
      </c>
      <c r="B42" s="44" t="s">
        <v>53</v>
      </c>
      <c r="C42" s="44"/>
      <c r="D42" s="44"/>
      <c r="E42" s="44"/>
      <c r="F42" s="44"/>
      <c r="G42" s="44"/>
      <c r="H42" s="44"/>
      <c r="I42" s="44"/>
      <c r="J42" s="18" t="s">
        <v>33</v>
      </c>
      <c r="K42" s="20">
        <v>10</v>
      </c>
      <c r="L42" s="24">
        <f>D15</f>
        <v>6218</v>
      </c>
    </row>
    <row r="43" spans="1:12" ht="12">
      <c r="A43" s="45" t="s">
        <v>54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">
      <c r="A44" s="19" t="s">
        <v>54</v>
      </c>
      <c r="B44" s="44" t="s">
        <v>55</v>
      </c>
      <c r="C44" s="44"/>
      <c r="D44" s="44"/>
      <c r="E44" s="44"/>
      <c r="F44" s="44"/>
      <c r="G44" s="44"/>
      <c r="H44" s="44"/>
      <c r="I44" s="44"/>
      <c r="J44" s="18" t="s">
        <v>33</v>
      </c>
      <c r="K44" s="20">
        <v>10</v>
      </c>
      <c r="L44" s="24">
        <f>E18</f>
        <v>0</v>
      </c>
    </row>
    <row r="45" spans="1:12" ht="12">
      <c r="A45" s="45" t="s">
        <v>56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2">
      <c r="A46" s="19" t="s">
        <v>57</v>
      </c>
      <c r="B46" s="44" t="s">
        <v>58</v>
      </c>
      <c r="C46" s="44"/>
      <c r="D46" s="44"/>
      <c r="E46" s="44"/>
      <c r="F46" s="44"/>
      <c r="G46" s="44"/>
      <c r="H46" s="44"/>
      <c r="I46" s="44"/>
      <c r="J46" s="18" t="s">
        <v>33</v>
      </c>
      <c r="K46" s="20">
        <v>10</v>
      </c>
      <c r="L46" s="24">
        <f>F15</f>
        <v>1435</v>
      </c>
    </row>
    <row r="49" spans="1:2" ht="12">
      <c r="A49" s="25" t="s">
        <v>94</v>
      </c>
      <c r="B49" s="1" t="s">
        <v>95</v>
      </c>
    </row>
  </sheetData>
  <mergeCells count="34"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A25:L25"/>
    <mergeCell ref="B26:I26"/>
    <mergeCell ref="B27:I27"/>
    <mergeCell ref="B28:I28"/>
    <mergeCell ref="B38:I38"/>
    <mergeCell ref="B40:I40"/>
    <mergeCell ref="B30:I30"/>
    <mergeCell ref="B31:I31"/>
    <mergeCell ref="B34:I34"/>
    <mergeCell ref="A35:L35"/>
    <mergeCell ref="B33:I33"/>
    <mergeCell ref="B32:I32"/>
    <mergeCell ref="A45:L45"/>
    <mergeCell ref="B46:I46"/>
    <mergeCell ref="B29:I29"/>
    <mergeCell ref="B39:I39"/>
    <mergeCell ref="A41:L41"/>
    <mergeCell ref="B42:I42"/>
    <mergeCell ref="A43:L43"/>
    <mergeCell ref="B44:I44"/>
    <mergeCell ref="B36:I36"/>
    <mergeCell ref="B37:I37"/>
  </mergeCells>
  <printOptions/>
  <pageMargins left="0.2" right="0.2" top="0.28" bottom="0.29" header="0.24" footer="0.24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9" sqref="A39:L39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327</v>
      </c>
      <c r="B4" s="5"/>
      <c r="C4" s="5"/>
      <c r="D4" s="56" t="s">
        <v>1</v>
      </c>
      <c r="E4" s="56"/>
      <c r="F4" s="6">
        <v>3193.4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71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179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77178</v>
      </c>
      <c r="H13" s="27">
        <v>0</v>
      </c>
      <c r="I13" s="28"/>
      <c r="J13" s="27">
        <f>B13+G13+H13</f>
        <v>77178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/>
      <c r="G14" s="27">
        <v>77178</v>
      </c>
      <c r="H14" s="27">
        <v>0</v>
      </c>
      <c r="I14" s="28"/>
      <c r="J14" s="27">
        <f aca="true" t="shared" si="1" ref="J14:J20">B14+G14+H14</f>
        <v>77178</v>
      </c>
      <c r="L14" s="14"/>
    </row>
    <row r="15" spans="1:12" ht="24">
      <c r="A15" s="11" t="s">
        <v>19</v>
      </c>
      <c r="B15" s="27">
        <f t="shared" si="0"/>
        <v>272896</v>
      </c>
      <c r="C15" s="27">
        <v>210701</v>
      </c>
      <c r="D15" s="27">
        <v>53135</v>
      </c>
      <c r="E15" s="27">
        <v>0</v>
      </c>
      <c r="F15" s="27">
        <v>9060</v>
      </c>
      <c r="G15" s="27">
        <v>151274</v>
      </c>
      <c r="H15" s="27">
        <v>43922</v>
      </c>
      <c r="I15" s="28"/>
      <c r="J15" s="27">
        <f t="shared" si="1"/>
        <v>468092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247331</v>
      </c>
      <c r="C17" s="27">
        <v>189630</v>
      </c>
      <c r="D17" s="27">
        <v>47727</v>
      </c>
      <c r="E17" s="27">
        <v>0</v>
      </c>
      <c r="F17" s="27">
        <v>9974</v>
      </c>
      <c r="G17" s="27">
        <v>135738</v>
      </c>
      <c r="H17" s="27">
        <v>39414</v>
      </c>
      <c r="I17" s="28"/>
      <c r="J17" s="27">
        <f t="shared" si="1"/>
        <v>422483</v>
      </c>
      <c r="L17" s="14"/>
    </row>
    <row r="18" spans="1:10" ht="12">
      <c r="A18" s="11" t="s">
        <v>22</v>
      </c>
      <c r="B18" s="27">
        <f t="shared" si="0"/>
        <v>270707.56000000006</v>
      </c>
      <c r="C18" s="27">
        <f>SUM(L26:L38)</f>
        <v>208512.56000000003</v>
      </c>
      <c r="D18" s="27">
        <f>D15</f>
        <v>53135</v>
      </c>
      <c r="E18" s="27">
        <f>E15</f>
        <v>0</v>
      </c>
      <c r="F18" s="27">
        <f>F15</f>
        <v>9060</v>
      </c>
      <c r="G18" s="27">
        <f>SUM(L40:L57)</f>
        <v>174539.56</v>
      </c>
      <c r="H18" s="27">
        <v>0</v>
      </c>
      <c r="I18" s="28"/>
      <c r="J18" s="27">
        <f t="shared" si="1"/>
        <v>445247.12000000005</v>
      </c>
    </row>
    <row r="19" spans="1:13" ht="24">
      <c r="A19" s="11" t="s">
        <v>23</v>
      </c>
      <c r="B19" s="27">
        <f t="shared" si="0"/>
        <v>-23376.560000000027</v>
      </c>
      <c r="C19" s="27">
        <f aca="true" t="shared" si="2" ref="C19:H19">C14+C17-C18</f>
        <v>-18882.560000000027</v>
      </c>
      <c r="D19" s="27">
        <f t="shared" si="2"/>
        <v>-5408</v>
      </c>
      <c r="E19" s="27">
        <f t="shared" si="2"/>
        <v>0</v>
      </c>
      <c r="F19" s="27">
        <f t="shared" si="2"/>
        <v>914</v>
      </c>
      <c r="G19" s="27">
        <f t="shared" si="2"/>
        <v>38376.44</v>
      </c>
      <c r="H19" s="27">
        <f t="shared" si="2"/>
        <v>39414</v>
      </c>
      <c r="I19" s="28"/>
      <c r="J19" s="27">
        <f t="shared" si="1"/>
        <v>54413.879999999976</v>
      </c>
      <c r="L19" s="14"/>
      <c r="M19" s="14"/>
    </row>
    <row r="20" spans="1:13" ht="24">
      <c r="A20" s="11" t="s">
        <v>24</v>
      </c>
      <c r="B20" s="27">
        <f t="shared" si="0"/>
        <v>2188.439999999973</v>
      </c>
      <c r="C20" s="27">
        <f aca="true" t="shared" si="3" ref="C20:H20">C13+C15-C18</f>
        <v>2188.439999999973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53912.44</v>
      </c>
      <c r="H20" s="27">
        <f t="shared" si="3"/>
        <v>43922</v>
      </c>
      <c r="I20" s="28"/>
      <c r="J20" s="27">
        <f t="shared" si="1"/>
        <v>100022.87999999998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22755.6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17883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11113</v>
      </c>
    </row>
    <row r="29" spans="1:12" ht="13.5" customHeight="1">
      <c r="A29" s="19" t="s">
        <v>137</v>
      </c>
      <c r="B29" s="49" t="s">
        <v>138</v>
      </c>
      <c r="C29" s="50"/>
      <c r="D29" s="50"/>
      <c r="E29" s="50"/>
      <c r="F29" s="50"/>
      <c r="G29" s="50"/>
      <c r="H29" s="50"/>
      <c r="I29" s="51"/>
      <c r="J29" s="18" t="s">
        <v>33</v>
      </c>
      <c r="K29" s="20">
        <v>10</v>
      </c>
      <c r="L29" s="22">
        <f>594.14*10</f>
        <v>5941.4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v>31236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3.1*F4*10</f>
        <v>98995.40000000001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10858</v>
      </c>
      <c r="N32" s="23"/>
    </row>
    <row r="33" spans="1:14" ht="14.25" customHeight="1">
      <c r="A33" s="19" t="s">
        <v>45</v>
      </c>
      <c r="B33" s="46" t="s">
        <v>115</v>
      </c>
      <c r="C33" s="47"/>
      <c r="D33" s="47"/>
      <c r="E33" s="47"/>
      <c r="F33" s="47"/>
      <c r="G33" s="47"/>
      <c r="H33" s="47"/>
      <c r="I33" s="48"/>
      <c r="J33" s="26" t="s">
        <v>40</v>
      </c>
      <c r="K33" s="20">
        <v>352.5</v>
      </c>
      <c r="L33" s="26">
        <v>4973</v>
      </c>
      <c r="N33" s="23"/>
    </row>
    <row r="34" spans="1:14" ht="14.25" customHeight="1">
      <c r="A34" s="19" t="s">
        <v>45</v>
      </c>
      <c r="B34" s="46" t="s">
        <v>680</v>
      </c>
      <c r="C34" s="47"/>
      <c r="D34" s="47"/>
      <c r="E34" s="47"/>
      <c r="F34" s="47"/>
      <c r="G34" s="47"/>
      <c r="H34" s="47"/>
      <c r="I34" s="48"/>
      <c r="J34" s="26" t="s">
        <v>681</v>
      </c>
      <c r="K34" s="20">
        <v>4</v>
      </c>
      <c r="L34" s="26">
        <v>5392</v>
      </c>
      <c r="N34" s="23"/>
    </row>
    <row r="35" spans="1:14" ht="14.25" customHeight="1">
      <c r="A35" s="19" t="s">
        <v>45</v>
      </c>
      <c r="B35" s="46" t="s">
        <v>486</v>
      </c>
      <c r="C35" s="47"/>
      <c r="D35" s="47"/>
      <c r="E35" s="47"/>
      <c r="F35" s="47"/>
      <c r="G35" s="47"/>
      <c r="H35" s="47"/>
      <c r="I35" s="48"/>
      <c r="J35" s="26" t="s">
        <v>487</v>
      </c>
      <c r="K35" s="20">
        <v>0.5</v>
      </c>
      <c r="L35" s="26">
        <v>577</v>
      </c>
      <c r="N35" s="23"/>
    </row>
    <row r="36" spans="1:14" ht="14.25" customHeight="1">
      <c r="A36" s="19" t="s">
        <v>45</v>
      </c>
      <c r="B36" s="46" t="s">
        <v>488</v>
      </c>
      <c r="C36" s="47"/>
      <c r="D36" s="47"/>
      <c r="E36" s="47"/>
      <c r="F36" s="47"/>
      <c r="G36" s="47"/>
      <c r="H36" s="47"/>
      <c r="I36" s="48"/>
      <c r="J36" s="26" t="s">
        <v>487</v>
      </c>
      <c r="K36" s="20">
        <v>1.5</v>
      </c>
      <c r="L36" s="26">
        <v>1730</v>
      </c>
      <c r="N36" s="23"/>
    </row>
    <row r="37" spans="1:14" ht="14.25" customHeight="1">
      <c r="A37" s="19" t="s">
        <v>708</v>
      </c>
      <c r="B37" s="44" t="s">
        <v>709</v>
      </c>
      <c r="C37" s="44"/>
      <c r="D37" s="44"/>
      <c r="E37" s="44"/>
      <c r="F37" s="44"/>
      <c r="G37" s="44"/>
      <c r="H37" s="44"/>
      <c r="I37" s="44"/>
      <c r="J37" s="18"/>
      <c r="K37" s="20"/>
      <c r="L37" s="18">
        <f>-600*0.88</f>
        <v>-528</v>
      </c>
      <c r="N37" s="23"/>
    </row>
    <row r="38" spans="1:14" ht="14.25" customHeight="1">
      <c r="A38" s="19" t="s">
        <v>708</v>
      </c>
      <c r="B38" s="44" t="s">
        <v>710</v>
      </c>
      <c r="C38" s="44"/>
      <c r="D38" s="44"/>
      <c r="E38" s="44"/>
      <c r="F38" s="44"/>
      <c r="G38" s="44"/>
      <c r="H38" s="44"/>
      <c r="I38" s="44"/>
      <c r="J38" s="18"/>
      <c r="K38" s="20"/>
      <c r="L38" s="18">
        <f>-2743*0.88</f>
        <v>-2413.84</v>
      </c>
      <c r="N38" s="23"/>
    </row>
    <row r="39" spans="1:12" ht="12">
      <c r="A39" s="45" t="s">
        <v>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3" ht="49.5" customHeight="1">
      <c r="A40" s="19" t="s">
        <v>31</v>
      </c>
      <c r="B40" s="44" t="s">
        <v>32</v>
      </c>
      <c r="C40" s="44"/>
      <c r="D40" s="44"/>
      <c r="E40" s="44"/>
      <c r="F40" s="44"/>
      <c r="G40" s="44"/>
      <c r="H40" s="44"/>
      <c r="I40" s="44"/>
      <c r="J40" s="18" t="s">
        <v>33</v>
      </c>
      <c r="K40" s="20">
        <v>10</v>
      </c>
      <c r="L40" s="18">
        <f>G17*0.12</f>
        <v>16288.56</v>
      </c>
      <c r="M40" s="14"/>
    </row>
    <row r="41" spans="1:14" ht="15" customHeight="1">
      <c r="A41" s="19" t="s">
        <v>50</v>
      </c>
      <c r="B41" s="44" t="s">
        <v>328</v>
      </c>
      <c r="C41" s="44"/>
      <c r="D41" s="44"/>
      <c r="E41" s="44"/>
      <c r="F41" s="44"/>
      <c r="G41" s="44"/>
      <c r="H41" s="44"/>
      <c r="I41" s="44"/>
      <c r="J41" s="18" t="s">
        <v>46</v>
      </c>
      <c r="K41" s="20">
        <v>8.8</v>
      </c>
      <c r="L41" s="18">
        <v>5448</v>
      </c>
      <c r="N41" s="14"/>
    </row>
    <row r="42" spans="1:14" ht="15" customHeight="1">
      <c r="A42" s="19" t="s">
        <v>49</v>
      </c>
      <c r="B42" s="44" t="s">
        <v>329</v>
      </c>
      <c r="C42" s="44"/>
      <c r="D42" s="44"/>
      <c r="E42" s="44"/>
      <c r="F42" s="44"/>
      <c r="G42" s="44"/>
      <c r="H42" s="44"/>
      <c r="I42" s="44"/>
      <c r="J42" s="18" t="s">
        <v>47</v>
      </c>
      <c r="K42" s="20">
        <v>1</v>
      </c>
      <c r="L42" s="18">
        <v>1441</v>
      </c>
      <c r="N42" s="14"/>
    </row>
    <row r="43" spans="1:14" ht="15" customHeight="1">
      <c r="A43" s="19" t="s">
        <v>102</v>
      </c>
      <c r="B43" s="44" t="s">
        <v>330</v>
      </c>
      <c r="C43" s="44"/>
      <c r="D43" s="44"/>
      <c r="E43" s="44"/>
      <c r="F43" s="44"/>
      <c r="G43" s="44"/>
      <c r="H43" s="44"/>
      <c r="I43" s="44"/>
      <c r="J43" s="18" t="s">
        <v>47</v>
      </c>
      <c r="K43" s="20">
        <v>2</v>
      </c>
      <c r="L43" s="18">
        <v>225</v>
      </c>
      <c r="N43" s="14"/>
    </row>
    <row r="44" spans="1:14" ht="15" customHeight="1">
      <c r="A44" s="19" t="s">
        <v>50</v>
      </c>
      <c r="B44" s="44" t="s">
        <v>331</v>
      </c>
      <c r="C44" s="44"/>
      <c r="D44" s="44"/>
      <c r="E44" s="44"/>
      <c r="F44" s="44"/>
      <c r="G44" s="44"/>
      <c r="H44" s="44"/>
      <c r="I44" s="44"/>
      <c r="J44" s="18" t="s">
        <v>33</v>
      </c>
      <c r="K44" s="20">
        <v>3</v>
      </c>
      <c r="L44" s="18">
        <v>1023</v>
      </c>
      <c r="N44" s="14"/>
    </row>
    <row r="45" spans="1:14" ht="15" customHeight="1">
      <c r="A45" s="19" t="s">
        <v>119</v>
      </c>
      <c r="B45" s="44" t="s">
        <v>187</v>
      </c>
      <c r="C45" s="44"/>
      <c r="D45" s="44"/>
      <c r="E45" s="44"/>
      <c r="F45" s="44"/>
      <c r="G45" s="44"/>
      <c r="H45" s="44"/>
      <c r="I45" s="44"/>
      <c r="J45" s="18" t="s">
        <v>118</v>
      </c>
      <c r="K45" s="20">
        <v>0.1745</v>
      </c>
      <c r="L45" s="18">
        <v>4595</v>
      </c>
      <c r="N45" s="14"/>
    </row>
    <row r="46" spans="1:14" ht="15" customHeight="1">
      <c r="A46" s="19" t="s">
        <v>147</v>
      </c>
      <c r="B46" s="44" t="s">
        <v>148</v>
      </c>
      <c r="C46" s="44"/>
      <c r="D46" s="44"/>
      <c r="E46" s="44"/>
      <c r="F46" s="44"/>
      <c r="G46" s="44"/>
      <c r="H46" s="44"/>
      <c r="I46" s="44"/>
      <c r="J46" s="18" t="s">
        <v>149</v>
      </c>
      <c r="K46" s="20">
        <v>19.2</v>
      </c>
      <c r="L46" s="18">
        <v>14754</v>
      </c>
      <c r="N46" s="14"/>
    </row>
    <row r="47" spans="1:14" ht="15" customHeight="1">
      <c r="A47" s="19" t="s">
        <v>123</v>
      </c>
      <c r="B47" s="44" t="s">
        <v>124</v>
      </c>
      <c r="C47" s="44"/>
      <c r="D47" s="44"/>
      <c r="E47" s="44"/>
      <c r="F47" s="44"/>
      <c r="G47" s="44"/>
      <c r="H47" s="44"/>
      <c r="I47" s="44"/>
      <c r="J47" s="18" t="s">
        <v>40</v>
      </c>
      <c r="K47" s="20">
        <v>12.34</v>
      </c>
      <c r="L47" s="18">
        <v>1260</v>
      </c>
      <c r="N47" s="14"/>
    </row>
    <row r="48" spans="1:14" ht="15" customHeight="1">
      <c r="A48" s="19" t="s">
        <v>332</v>
      </c>
      <c r="B48" s="44" t="s">
        <v>333</v>
      </c>
      <c r="C48" s="44"/>
      <c r="D48" s="44"/>
      <c r="E48" s="44"/>
      <c r="F48" s="44"/>
      <c r="G48" s="44"/>
      <c r="H48" s="44"/>
      <c r="I48" s="44"/>
      <c r="J48" s="18" t="s">
        <v>40</v>
      </c>
      <c r="K48" s="20">
        <v>5.3</v>
      </c>
      <c r="L48" s="18">
        <v>3966</v>
      </c>
      <c r="N48" s="14"/>
    </row>
    <row r="49" spans="1:14" ht="15" customHeight="1">
      <c r="A49" s="19" t="s">
        <v>48</v>
      </c>
      <c r="B49" s="44" t="s">
        <v>334</v>
      </c>
      <c r="C49" s="44"/>
      <c r="D49" s="44"/>
      <c r="E49" s="44"/>
      <c r="F49" s="44"/>
      <c r="G49" s="44"/>
      <c r="H49" s="44"/>
      <c r="I49" s="44"/>
      <c r="J49" s="18" t="s">
        <v>155</v>
      </c>
      <c r="K49" s="30" t="s">
        <v>335</v>
      </c>
      <c r="L49" s="18">
        <v>15489</v>
      </c>
      <c r="N49" s="14"/>
    </row>
    <row r="50" spans="1:14" ht="15" customHeight="1">
      <c r="A50" s="19" t="s">
        <v>336</v>
      </c>
      <c r="B50" s="44" t="s">
        <v>128</v>
      </c>
      <c r="C50" s="44"/>
      <c r="D50" s="44"/>
      <c r="E50" s="44"/>
      <c r="F50" s="44"/>
      <c r="G50" s="44"/>
      <c r="H50" s="44"/>
      <c r="I50" s="44"/>
      <c r="J50" s="18" t="s">
        <v>40</v>
      </c>
      <c r="K50" s="30" t="s">
        <v>337</v>
      </c>
      <c r="L50" s="18">
        <v>57890</v>
      </c>
      <c r="N50" s="14"/>
    </row>
    <row r="51" spans="1:14" ht="15" customHeight="1">
      <c r="A51" s="19" t="s">
        <v>159</v>
      </c>
      <c r="B51" s="44" t="s">
        <v>338</v>
      </c>
      <c r="C51" s="44"/>
      <c r="D51" s="44"/>
      <c r="E51" s="44"/>
      <c r="F51" s="44"/>
      <c r="G51" s="44"/>
      <c r="H51" s="44"/>
      <c r="I51" s="44"/>
      <c r="J51" s="18" t="s">
        <v>40</v>
      </c>
      <c r="K51" s="30" t="s">
        <v>339</v>
      </c>
      <c r="L51" s="18">
        <v>7348</v>
      </c>
      <c r="N51" s="14"/>
    </row>
    <row r="52" spans="1:14" ht="15" customHeight="1">
      <c r="A52" s="19" t="s">
        <v>61</v>
      </c>
      <c r="B52" s="44" t="s">
        <v>340</v>
      </c>
      <c r="C52" s="44"/>
      <c r="D52" s="44"/>
      <c r="E52" s="44"/>
      <c r="F52" s="44"/>
      <c r="G52" s="44"/>
      <c r="H52" s="44"/>
      <c r="I52" s="44"/>
      <c r="J52" s="18" t="s">
        <v>47</v>
      </c>
      <c r="K52" s="30" t="s">
        <v>233</v>
      </c>
      <c r="L52" s="18">
        <v>3934</v>
      </c>
      <c r="N52" s="14"/>
    </row>
    <row r="53" spans="1:14" ht="15" customHeight="1">
      <c r="A53" s="19" t="s">
        <v>48</v>
      </c>
      <c r="B53" s="44" t="s">
        <v>341</v>
      </c>
      <c r="C53" s="44"/>
      <c r="D53" s="44"/>
      <c r="E53" s="44"/>
      <c r="F53" s="44"/>
      <c r="G53" s="44"/>
      <c r="H53" s="44"/>
      <c r="I53" s="44"/>
      <c r="J53" s="18" t="s">
        <v>47</v>
      </c>
      <c r="K53" s="30" t="s">
        <v>153</v>
      </c>
      <c r="L53" s="18">
        <v>11867</v>
      </c>
      <c r="N53" s="14"/>
    </row>
    <row r="54" spans="1:14" ht="15" customHeight="1">
      <c r="A54" s="19" t="s">
        <v>61</v>
      </c>
      <c r="B54" s="44" t="s">
        <v>342</v>
      </c>
      <c r="C54" s="44"/>
      <c r="D54" s="44"/>
      <c r="E54" s="44"/>
      <c r="F54" s="44"/>
      <c r="G54" s="44"/>
      <c r="H54" s="44"/>
      <c r="I54" s="44"/>
      <c r="J54" s="18" t="s">
        <v>40</v>
      </c>
      <c r="K54" s="30" t="s">
        <v>343</v>
      </c>
      <c r="L54" s="18">
        <v>2479</v>
      </c>
      <c r="N54" s="14"/>
    </row>
    <row r="55" spans="1:14" ht="15" customHeight="1">
      <c r="A55" s="19" t="s">
        <v>48</v>
      </c>
      <c r="B55" s="44" t="s">
        <v>344</v>
      </c>
      <c r="C55" s="44"/>
      <c r="D55" s="44"/>
      <c r="E55" s="44"/>
      <c r="F55" s="44"/>
      <c r="G55" s="44"/>
      <c r="H55" s="44"/>
      <c r="I55" s="44"/>
      <c r="J55" s="18" t="s">
        <v>47</v>
      </c>
      <c r="K55" s="30" t="s">
        <v>153</v>
      </c>
      <c r="L55" s="18">
        <v>346</v>
      </c>
      <c r="N55" s="14"/>
    </row>
    <row r="56" spans="1:14" ht="15" customHeight="1">
      <c r="A56" s="19" t="s">
        <v>77</v>
      </c>
      <c r="B56" s="44" t="s">
        <v>345</v>
      </c>
      <c r="C56" s="44"/>
      <c r="D56" s="44"/>
      <c r="E56" s="44"/>
      <c r="F56" s="44"/>
      <c r="G56" s="44"/>
      <c r="H56" s="44"/>
      <c r="I56" s="44"/>
      <c r="J56" s="18" t="s">
        <v>47</v>
      </c>
      <c r="K56" s="20">
        <v>4</v>
      </c>
      <c r="L56" s="18">
        <v>25568</v>
      </c>
      <c r="N56" s="14"/>
    </row>
    <row r="57" spans="1:14" ht="15" customHeight="1">
      <c r="A57" s="19" t="s">
        <v>85</v>
      </c>
      <c r="B57" s="44" t="s">
        <v>346</v>
      </c>
      <c r="C57" s="44"/>
      <c r="D57" s="44"/>
      <c r="E57" s="44"/>
      <c r="F57" s="44"/>
      <c r="G57" s="44"/>
      <c r="H57" s="44"/>
      <c r="I57" s="44"/>
      <c r="J57" s="18" t="s">
        <v>40</v>
      </c>
      <c r="K57" s="30" t="s">
        <v>153</v>
      </c>
      <c r="L57" s="18">
        <v>618</v>
      </c>
      <c r="N57" s="14"/>
    </row>
    <row r="58" spans="1:12" ht="12">
      <c r="A58" s="45" t="s">
        <v>51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29.25" customHeight="1">
      <c r="A59" s="19" t="s">
        <v>52</v>
      </c>
      <c r="B59" s="44" t="s">
        <v>53</v>
      </c>
      <c r="C59" s="44"/>
      <c r="D59" s="44"/>
      <c r="E59" s="44"/>
      <c r="F59" s="44"/>
      <c r="G59" s="44"/>
      <c r="H59" s="44"/>
      <c r="I59" s="44"/>
      <c r="J59" s="18" t="s">
        <v>33</v>
      </c>
      <c r="K59" s="20">
        <v>10</v>
      </c>
      <c r="L59" s="24">
        <f>D15</f>
        <v>53135</v>
      </c>
    </row>
    <row r="60" spans="1:12" ht="12">
      <c r="A60" s="45" t="s">
        <v>54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12">
      <c r="A61" s="19" t="s">
        <v>54</v>
      </c>
      <c r="B61" s="44" t="s">
        <v>55</v>
      </c>
      <c r="C61" s="44"/>
      <c r="D61" s="44"/>
      <c r="E61" s="44"/>
      <c r="F61" s="44"/>
      <c r="G61" s="44"/>
      <c r="H61" s="44"/>
      <c r="I61" s="44"/>
      <c r="J61" s="18" t="s">
        <v>33</v>
      </c>
      <c r="K61" s="20">
        <v>10</v>
      </c>
      <c r="L61" s="24">
        <f>E18</f>
        <v>0</v>
      </c>
    </row>
    <row r="62" spans="1:12" ht="12">
      <c r="A62" s="45" t="s">
        <v>56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2">
      <c r="A63" s="19" t="s">
        <v>57</v>
      </c>
      <c r="B63" s="44" t="s">
        <v>58</v>
      </c>
      <c r="C63" s="44"/>
      <c r="D63" s="44"/>
      <c r="E63" s="44"/>
      <c r="F63" s="44"/>
      <c r="G63" s="44"/>
      <c r="H63" s="44"/>
      <c r="I63" s="44"/>
      <c r="J63" s="18" t="s">
        <v>33</v>
      </c>
      <c r="K63" s="20">
        <v>10</v>
      </c>
      <c r="L63" s="24">
        <f>F15</f>
        <v>9060</v>
      </c>
    </row>
    <row r="66" spans="1:2" ht="12">
      <c r="A66" s="25" t="s">
        <v>94</v>
      </c>
      <c r="B66" s="1" t="s">
        <v>95</v>
      </c>
    </row>
  </sheetData>
  <mergeCells count="51"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A25:L25"/>
    <mergeCell ref="B26:I26"/>
    <mergeCell ref="B27:I27"/>
    <mergeCell ref="B28:I28"/>
    <mergeCell ref="B29:I29"/>
    <mergeCell ref="B30:I30"/>
    <mergeCell ref="B31:I31"/>
    <mergeCell ref="B32:I32"/>
    <mergeCell ref="B33:I33"/>
    <mergeCell ref="B36:I36"/>
    <mergeCell ref="A39:L39"/>
    <mergeCell ref="B40:I40"/>
    <mergeCell ref="B34:I34"/>
    <mergeCell ref="B35:I35"/>
    <mergeCell ref="B37:I37"/>
    <mergeCell ref="B38:I38"/>
    <mergeCell ref="B41:I41"/>
    <mergeCell ref="B48:I48"/>
    <mergeCell ref="B49:I49"/>
    <mergeCell ref="B56:I56"/>
    <mergeCell ref="B42:I42"/>
    <mergeCell ref="B43:I43"/>
    <mergeCell ref="B44:I44"/>
    <mergeCell ref="B45:I45"/>
    <mergeCell ref="B55:I55"/>
    <mergeCell ref="B57:I57"/>
    <mergeCell ref="A58:L58"/>
    <mergeCell ref="B59:I59"/>
    <mergeCell ref="A60:L60"/>
    <mergeCell ref="B61:I61"/>
    <mergeCell ref="A62:L62"/>
    <mergeCell ref="B63:I63"/>
    <mergeCell ref="B46:I46"/>
    <mergeCell ref="B47:I47"/>
    <mergeCell ref="B52:I52"/>
    <mergeCell ref="B53:I53"/>
    <mergeCell ref="B50:I50"/>
    <mergeCell ref="B51:I51"/>
    <mergeCell ref="B54:I54"/>
  </mergeCells>
  <printOptions/>
  <pageMargins left="0.2" right="0.2" top="0.28" bottom="0.27" header="0.24" footer="0.2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3">
      <selection activeCell="L30" sqref="L30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114</v>
      </c>
      <c r="B4" s="5"/>
      <c r="C4" s="5"/>
      <c r="D4" s="56" t="s">
        <v>1</v>
      </c>
      <c r="E4" s="56"/>
      <c r="F4" s="6">
        <v>4554.3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102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213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405753</v>
      </c>
      <c r="C15" s="27">
        <v>313597</v>
      </c>
      <c r="D15" s="27">
        <v>74667</v>
      </c>
      <c r="E15" s="27">
        <v>0</v>
      </c>
      <c r="F15" s="27">
        <v>17489</v>
      </c>
      <c r="G15" s="27">
        <v>216826</v>
      </c>
      <c r="H15" s="27">
        <v>57913</v>
      </c>
      <c r="I15" s="28"/>
      <c r="J15" s="27">
        <f t="shared" si="1"/>
        <v>680492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364386</v>
      </c>
      <c r="C17" s="27">
        <v>280043</v>
      </c>
      <c r="D17" s="27">
        <v>66232</v>
      </c>
      <c r="E17" s="27">
        <v>0</v>
      </c>
      <c r="F17" s="27">
        <v>18111</v>
      </c>
      <c r="G17" s="27">
        <v>193787</v>
      </c>
      <c r="H17" s="27">
        <v>52331</v>
      </c>
      <c r="I17" s="28"/>
      <c r="J17" s="27">
        <f t="shared" si="1"/>
        <v>610504</v>
      </c>
      <c r="L17" s="14"/>
    </row>
    <row r="18" spans="1:10" ht="12">
      <c r="A18" s="11" t="s">
        <v>22</v>
      </c>
      <c r="B18" s="27">
        <f t="shared" si="0"/>
        <v>406198.86000000004</v>
      </c>
      <c r="C18" s="27">
        <f>SUM(L26:L38)</f>
        <v>314042.86000000004</v>
      </c>
      <c r="D18" s="27">
        <f>D15</f>
        <v>74667</v>
      </c>
      <c r="E18" s="27">
        <v>0</v>
      </c>
      <c r="F18" s="27">
        <f>F15</f>
        <v>17489</v>
      </c>
      <c r="G18" s="27">
        <f>SUM(L40:L59)</f>
        <v>319557.12</v>
      </c>
      <c r="H18" s="27">
        <v>0</v>
      </c>
      <c r="I18" s="28"/>
      <c r="J18" s="27">
        <f t="shared" si="1"/>
        <v>725755.98</v>
      </c>
    </row>
    <row r="19" spans="1:13" ht="24">
      <c r="A19" s="11" t="s">
        <v>23</v>
      </c>
      <c r="B19" s="27">
        <f t="shared" si="0"/>
        <v>-41812.860000000044</v>
      </c>
      <c r="C19" s="27">
        <f aca="true" t="shared" si="2" ref="C19:H19">C14+C17-C18</f>
        <v>-33999.860000000044</v>
      </c>
      <c r="D19" s="27">
        <f t="shared" si="2"/>
        <v>-8435</v>
      </c>
      <c r="E19" s="27">
        <v>0</v>
      </c>
      <c r="F19" s="27">
        <f t="shared" si="2"/>
        <v>622</v>
      </c>
      <c r="G19" s="27">
        <f t="shared" si="2"/>
        <v>-125770.12</v>
      </c>
      <c r="H19" s="27">
        <f t="shared" si="2"/>
        <v>52331</v>
      </c>
      <c r="I19" s="28"/>
      <c r="J19" s="27">
        <f t="shared" si="1"/>
        <v>-115251.98000000004</v>
      </c>
      <c r="L19" s="14"/>
      <c r="M19" s="14"/>
    </row>
    <row r="20" spans="1:13" ht="24">
      <c r="A20" s="11" t="s">
        <v>24</v>
      </c>
      <c r="B20" s="27">
        <f t="shared" si="0"/>
        <v>-445.86000000004424</v>
      </c>
      <c r="C20" s="27">
        <f aca="true" t="shared" si="3" ref="C20:H20">C13+C15-C18</f>
        <v>-445.86000000004424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-102731.12</v>
      </c>
      <c r="H20" s="27">
        <f t="shared" si="3"/>
        <v>57913</v>
      </c>
      <c r="I20" s="28"/>
      <c r="J20" s="27">
        <f t="shared" si="1"/>
        <v>-45263.98000000004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33605.159999999996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25504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15984</v>
      </c>
    </row>
    <row r="29" spans="1:12" ht="12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48712</v>
      </c>
    </row>
    <row r="30" spans="1:12" ht="48.75" customHeight="1">
      <c r="A30" s="19" t="s">
        <v>41</v>
      </c>
      <c r="B30" s="44" t="s">
        <v>42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f>3*F4*10</f>
        <v>136629</v>
      </c>
    </row>
    <row r="31" spans="1:14" ht="27.75" customHeight="1">
      <c r="A31" s="19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2">
        <v>15485</v>
      </c>
      <c r="N31" s="23"/>
    </row>
    <row r="32" spans="1:14" ht="12.75" customHeight="1">
      <c r="A32" s="19" t="s">
        <v>137</v>
      </c>
      <c r="B32" s="49" t="s">
        <v>138</v>
      </c>
      <c r="C32" s="50"/>
      <c r="D32" s="50"/>
      <c r="E32" s="50"/>
      <c r="F32" s="50"/>
      <c r="G32" s="50"/>
      <c r="H32" s="50"/>
      <c r="I32" s="51"/>
      <c r="J32" s="18" t="s">
        <v>33</v>
      </c>
      <c r="K32" s="20">
        <v>10</v>
      </c>
      <c r="L32" s="22">
        <f>2247.57*10</f>
        <v>22475.7</v>
      </c>
      <c r="N32" s="23"/>
    </row>
    <row r="33" spans="1:14" ht="12.75" customHeight="1">
      <c r="A33" s="19" t="s">
        <v>45</v>
      </c>
      <c r="B33" s="46" t="s">
        <v>680</v>
      </c>
      <c r="C33" s="47"/>
      <c r="D33" s="47"/>
      <c r="E33" s="47"/>
      <c r="F33" s="47"/>
      <c r="G33" s="47"/>
      <c r="H33" s="47"/>
      <c r="I33" s="48"/>
      <c r="J33" s="26" t="s">
        <v>681</v>
      </c>
      <c r="K33" s="20">
        <v>3</v>
      </c>
      <c r="L33" s="26">
        <v>2502</v>
      </c>
      <c r="N33" s="23"/>
    </row>
    <row r="34" spans="1:14" ht="14.25" customHeight="1">
      <c r="A34" s="19" t="s">
        <v>45</v>
      </c>
      <c r="B34" s="46" t="s">
        <v>116</v>
      </c>
      <c r="C34" s="47"/>
      <c r="D34" s="47"/>
      <c r="E34" s="47"/>
      <c r="F34" s="47"/>
      <c r="G34" s="47"/>
      <c r="H34" s="47"/>
      <c r="I34" s="48"/>
      <c r="J34" s="26" t="s">
        <v>40</v>
      </c>
      <c r="K34" s="20">
        <v>40</v>
      </c>
      <c r="L34" s="26">
        <v>564</v>
      </c>
      <c r="N34" s="23"/>
    </row>
    <row r="35" spans="1:14" ht="14.25" customHeight="1">
      <c r="A35" s="19" t="s">
        <v>45</v>
      </c>
      <c r="B35" s="46" t="s">
        <v>113</v>
      </c>
      <c r="C35" s="47"/>
      <c r="D35" s="47"/>
      <c r="E35" s="47"/>
      <c r="F35" s="47"/>
      <c r="G35" s="47"/>
      <c r="H35" s="47"/>
      <c r="I35" s="48"/>
      <c r="J35" s="26" t="s">
        <v>40</v>
      </c>
      <c r="K35" s="20">
        <v>220</v>
      </c>
      <c r="L35" s="26">
        <v>5730</v>
      </c>
      <c r="N35" s="23"/>
    </row>
    <row r="36" spans="1:14" ht="14.25" customHeight="1">
      <c r="A36" s="19" t="s">
        <v>45</v>
      </c>
      <c r="B36" s="46" t="s">
        <v>486</v>
      </c>
      <c r="C36" s="47"/>
      <c r="D36" s="47"/>
      <c r="E36" s="47"/>
      <c r="F36" s="47"/>
      <c r="G36" s="47"/>
      <c r="H36" s="47"/>
      <c r="I36" s="48"/>
      <c r="J36" s="26" t="s">
        <v>487</v>
      </c>
      <c r="K36" s="20">
        <v>1</v>
      </c>
      <c r="L36" s="26">
        <v>1153</v>
      </c>
      <c r="N36" s="23"/>
    </row>
    <row r="37" spans="1:14" ht="14.25" customHeight="1">
      <c r="A37" s="19" t="s">
        <v>45</v>
      </c>
      <c r="B37" s="46" t="s">
        <v>488</v>
      </c>
      <c r="C37" s="47"/>
      <c r="D37" s="47"/>
      <c r="E37" s="47"/>
      <c r="F37" s="47"/>
      <c r="G37" s="47"/>
      <c r="H37" s="47"/>
      <c r="I37" s="48"/>
      <c r="J37" s="26" t="s">
        <v>487</v>
      </c>
      <c r="K37" s="20">
        <v>3</v>
      </c>
      <c r="L37" s="26">
        <v>3460</v>
      </c>
      <c r="N37" s="23"/>
    </row>
    <row r="38" spans="1:14" ht="11.25" customHeight="1">
      <c r="A38" s="19" t="s">
        <v>45</v>
      </c>
      <c r="B38" s="46" t="s">
        <v>117</v>
      </c>
      <c r="C38" s="47"/>
      <c r="D38" s="47"/>
      <c r="E38" s="47"/>
      <c r="F38" s="47"/>
      <c r="G38" s="47"/>
      <c r="H38" s="47"/>
      <c r="I38" s="48"/>
      <c r="J38" s="26" t="s">
        <v>118</v>
      </c>
      <c r="K38" s="20">
        <v>4</v>
      </c>
      <c r="L38" s="26">
        <v>2239</v>
      </c>
      <c r="N38" s="23"/>
    </row>
    <row r="39" spans="1:12" ht="12">
      <c r="A39" s="45" t="s">
        <v>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3" ht="49.5" customHeight="1">
      <c r="A40" s="19" t="s">
        <v>31</v>
      </c>
      <c r="B40" s="44" t="s">
        <v>32</v>
      </c>
      <c r="C40" s="44"/>
      <c r="D40" s="44"/>
      <c r="E40" s="44"/>
      <c r="F40" s="44"/>
      <c r="G40" s="44"/>
      <c r="H40" s="44"/>
      <c r="I40" s="44"/>
      <c r="J40" s="18" t="s">
        <v>33</v>
      </c>
      <c r="K40" s="20">
        <v>10</v>
      </c>
      <c r="L40" s="18">
        <f>G17*0.12</f>
        <v>23254.44</v>
      </c>
      <c r="M40" s="14"/>
    </row>
    <row r="41" spans="1:14" ht="15" customHeight="1">
      <c r="A41" s="19" t="s">
        <v>61</v>
      </c>
      <c r="B41" s="44" t="s">
        <v>99</v>
      </c>
      <c r="C41" s="44"/>
      <c r="D41" s="44"/>
      <c r="E41" s="44"/>
      <c r="F41" s="44"/>
      <c r="G41" s="44"/>
      <c r="H41" s="44"/>
      <c r="I41" s="44"/>
      <c r="J41" s="18" t="s">
        <v>47</v>
      </c>
      <c r="K41" s="20">
        <v>6</v>
      </c>
      <c r="L41" s="18">
        <v>4028</v>
      </c>
      <c r="N41" s="14"/>
    </row>
    <row r="42" spans="1:14" ht="15" customHeight="1">
      <c r="A42" s="37" t="s">
        <v>61</v>
      </c>
      <c r="B42" s="57" t="s">
        <v>121</v>
      </c>
      <c r="C42" s="57"/>
      <c r="D42" s="57"/>
      <c r="E42" s="57"/>
      <c r="F42" s="57"/>
      <c r="G42" s="57"/>
      <c r="H42" s="57"/>
      <c r="I42" s="57"/>
      <c r="J42" s="38" t="s">
        <v>47</v>
      </c>
      <c r="K42" s="39">
        <v>6</v>
      </c>
      <c r="L42" s="38">
        <v>4591</v>
      </c>
      <c r="N42" s="14"/>
    </row>
    <row r="43" spans="1:14" ht="15" customHeight="1">
      <c r="A43" s="19" t="s">
        <v>119</v>
      </c>
      <c r="B43" s="44" t="s">
        <v>120</v>
      </c>
      <c r="C43" s="44"/>
      <c r="D43" s="44"/>
      <c r="E43" s="44"/>
      <c r="F43" s="44"/>
      <c r="G43" s="44"/>
      <c r="H43" s="44"/>
      <c r="I43" s="44"/>
      <c r="J43" s="18" t="s">
        <v>40</v>
      </c>
      <c r="K43" s="20">
        <v>3</v>
      </c>
      <c r="L43" s="18">
        <v>1363</v>
      </c>
      <c r="N43" s="14"/>
    </row>
    <row r="44" spans="1:14" ht="15" customHeight="1">
      <c r="A44" s="19" t="s">
        <v>119</v>
      </c>
      <c r="B44" s="44" t="s">
        <v>122</v>
      </c>
      <c r="C44" s="44"/>
      <c r="D44" s="44"/>
      <c r="E44" s="44"/>
      <c r="F44" s="44"/>
      <c r="G44" s="44"/>
      <c r="H44" s="44"/>
      <c r="I44" s="44"/>
      <c r="J44" s="18" t="s">
        <v>40</v>
      </c>
      <c r="K44" s="20">
        <v>6</v>
      </c>
      <c r="L44" s="18">
        <v>5508</v>
      </c>
      <c r="N44" s="14"/>
    </row>
    <row r="45" spans="1:14" ht="15" customHeight="1">
      <c r="A45" s="19" t="s">
        <v>123</v>
      </c>
      <c r="B45" s="44" t="s">
        <v>124</v>
      </c>
      <c r="C45" s="44"/>
      <c r="D45" s="44"/>
      <c r="E45" s="44"/>
      <c r="F45" s="44"/>
      <c r="G45" s="44"/>
      <c r="H45" s="44"/>
      <c r="I45" s="44"/>
      <c r="J45" s="18" t="s">
        <v>40</v>
      </c>
      <c r="K45" s="20">
        <v>17.69</v>
      </c>
      <c r="L45" s="18">
        <v>1806</v>
      </c>
      <c r="N45" s="14"/>
    </row>
    <row r="46" spans="1:14" ht="15" customHeight="1">
      <c r="A46" s="19" t="s">
        <v>62</v>
      </c>
      <c r="B46" s="44" t="s">
        <v>68</v>
      </c>
      <c r="C46" s="44"/>
      <c r="D46" s="44"/>
      <c r="E46" s="44"/>
      <c r="F46" s="44"/>
      <c r="G46" s="44"/>
      <c r="H46" s="44"/>
      <c r="I46" s="44"/>
      <c r="J46" s="18" t="s">
        <v>40</v>
      </c>
      <c r="K46" s="20">
        <v>29.3</v>
      </c>
      <c r="L46" s="18">
        <v>14135</v>
      </c>
      <c r="N46" s="14"/>
    </row>
    <row r="47" spans="1:14" ht="15" customHeight="1">
      <c r="A47" s="19" t="s">
        <v>48</v>
      </c>
      <c r="B47" s="44" t="s">
        <v>126</v>
      </c>
      <c r="C47" s="44"/>
      <c r="D47" s="44"/>
      <c r="E47" s="44"/>
      <c r="F47" s="44"/>
      <c r="G47" s="44"/>
      <c r="H47" s="44"/>
      <c r="I47" s="44"/>
      <c r="J47" s="18" t="s">
        <v>107</v>
      </c>
      <c r="K47" s="30" t="s">
        <v>125</v>
      </c>
      <c r="L47" s="18">
        <v>53039</v>
      </c>
      <c r="N47" s="14"/>
    </row>
    <row r="48" spans="1:14" ht="15" customHeight="1">
      <c r="A48" s="19" t="s">
        <v>71</v>
      </c>
      <c r="B48" s="44" t="s">
        <v>127</v>
      </c>
      <c r="C48" s="44"/>
      <c r="D48" s="44"/>
      <c r="E48" s="44"/>
      <c r="F48" s="44"/>
      <c r="G48" s="44"/>
      <c r="H48" s="44"/>
      <c r="I48" s="44"/>
      <c r="J48" s="18" t="s">
        <v>40</v>
      </c>
      <c r="K48" s="20">
        <v>2</v>
      </c>
      <c r="L48" s="18">
        <v>1777</v>
      </c>
      <c r="N48" s="14"/>
    </row>
    <row r="49" spans="1:14" ht="15" customHeight="1">
      <c r="A49" s="19" t="s">
        <v>119</v>
      </c>
      <c r="B49" s="44" t="s">
        <v>128</v>
      </c>
      <c r="C49" s="44"/>
      <c r="D49" s="44"/>
      <c r="E49" s="44"/>
      <c r="F49" s="44"/>
      <c r="G49" s="44"/>
      <c r="H49" s="44"/>
      <c r="I49" s="44"/>
      <c r="J49" s="18" t="s">
        <v>40</v>
      </c>
      <c r="K49" s="20">
        <v>218.67</v>
      </c>
      <c r="L49" s="18">
        <v>177824</v>
      </c>
      <c r="N49" s="14"/>
    </row>
    <row r="50" spans="1:14" ht="15" customHeight="1">
      <c r="A50" s="19" t="s">
        <v>62</v>
      </c>
      <c r="B50" s="44" t="s">
        <v>129</v>
      </c>
      <c r="C50" s="44"/>
      <c r="D50" s="44"/>
      <c r="E50" s="44"/>
      <c r="F50" s="44"/>
      <c r="G50" s="44"/>
      <c r="H50" s="44"/>
      <c r="I50" s="44"/>
      <c r="J50" s="18" t="s">
        <v>40</v>
      </c>
      <c r="K50" s="20">
        <v>11.856</v>
      </c>
      <c r="L50" s="18">
        <v>4739</v>
      </c>
      <c r="N50" s="14"/>
    </row>
    <row r="51" spans="1:14" ht="15" customHeight="1">
      <c r="A51" s="19" t="s">
        <v>61</v>
      </c>
      <c r="B51" s="44" t="s">
        <v>130</v>
      </c>
      <c r="C51" s="44"/>
      <c r="D51" s="44"/>
      <c r="E51" s="44"/>
      <c r="F51" s="44"/>
      <c r="G51" s="44"/>
      <c r="H51" s="44"/>
      <c r="I51" s="44"/>
      <c r="J51" s="18" t="s">
        <v>47</v>
      </c>
      <c r="K51" s="20">
        <v>4</v>
      </c>
      <c r="L51" s="18">
        <v>3934</v>
      </c>
      <c r="N51" s="14"/>
    </row>
    <row r="52" spans="1:14" ht="15" customHeight="1">
      <c r="A52" s="19" t="s">
        <v>131</v>
      </c>
      <c r="B52" s="44" t="s">
        <v>132</v>
      </c>
      <c r="C52" s="44"/>
      <c r="D52" s="44"/>
      <c r="E52" s="44"/>
      <c r="F52" s="44"/>
      <c r="G52" s="44"/>
      <c r="H52" s="44"/>
      <c r="I52" s="44"/>
      <c r="J52" s="18" t="s">
        <v>40</v>
      </c>
      <c r="K52" s="20">
        <v>351.24</v>
      </c>
      <c r="L52" s="18">
        <v>36495</v>
      </c>
      <c r="N52" s="14"/>
    </row>
    <row r="53" spans="1:12" ht="14.25" customHeight="1">
      <c r="A53" s="19" t="s">
        <v>85</v>
      </c>
      <c r="B53" s="44" t="s">
        <v>111</v>
      </c>
      <c r="C53" s="44"/>
      <c r="D53" s="44"/>
      <c r="E53" s="44"/>
      <c r="F53" s="44"/>
      <c r="G53" s="44"/>
      <c r="H53" s="44"/>
      <c r="I53" s="44"/>
      <c r="J53" s="18" t="s">
        <v>40</v>
      </c>
      <c r="K53" s="30" t="s">
        <v>133</v>
      </c>
      <c r="L53" s="18">
        <v>748</v>
      </c>
    </row>
    <row r="54" spans="1:12" ht="14.25" customHeight="1">
      <c r="A54" s="19" t="s">
        <v>48</v>
      </c>
      <c r="B54" s="44" t="s">
        <v>134</v>
      </c>
      <c r="C54" s="44"/>
      <c r="D54" s="44"/>
      <c r="E54" s="44"/>
      <c r="F54" s="44"/>
      <c r="G54" s="44"/>
      <c r="H54" s="44"/>
      <c r="I54" s="44"/>
      <c r="J54" s="18" t="s">
        <v>47</v>
      </c>
      <c r="K54" s="20">
        <v>1</v>
      </c>
      <c r="L54" s="18">
        <v>1078</v>
      </c>
    </row>
    <row r="55" spans="1:12" ht="14.25" customHeight="1">
      <c r="A55" s="19" t="s">
        <v>689</v>
      </c>
      <c r="B55" s="44" t="s">
        <v>709</v>
      </c>
      <c r="C55" s="44"/>
      <c r="D55" s="44"/>
      <c r="E55" s="44"/>
      <c r="F55" s="44"/>
      <c r="G55" s="44"/>
      <c r="H55" s="44"/>
      <c r="I55" s="44"/>
      <c r="J55" s="18"/>
      <c r="K55" s="20"/>
      <c r="L55" s="18">
        <f>-900*0.88</f>
        <v>-792</v>
      </c>
    </row>
    <row r="56" spans="1:12" ht="14.25" customHeight="1">
      <c r="A56" s="19" t="s">
        <v>689</v>
      </c>
      <c r="B56" s="44" t="s">
        <v>710</v>
      </c>
      <c r="C56" s="44"/>
      <c r="D56" s="44"/>
      <c r="E56" s="44"/>
      <c r="F56" s="44"/>
      <c r="G56" s="44"/>
      <c r="H56" s="44"/>
      <c r="I56" s="44"/>
      <c r="J56" s="18"/>
      <c r="K56" s="20"/>
      <c r="L56" s="18">
        <f>-4114*0.88</f>
        <v>-3620.32</v>
      </c>
    </row>
    <row r="57" spans="1:12" ht="14.25" customHeight="1">
      <c r="A57" s="19" t="s">
        <v>689</v>
      </c>
      <c r="B57" s="44" t="s">
        <v>694</v>
      </c>
      <c r="C57" s="44"/>
      <c r="D57" s="44"/>
      <c r="E57" s="44"/>
      <c r="F57" s="44"/>
      <c r="G57" s="44"/>
      <c r="H57" s="44"/>
      <c r="I57" s="44"/>
      <c r="J57" s="18" t="s">
        <v>33</v>
      </c>
      <c r="K57" s="20">
        <v>10</v>
      </c>
      <c r="L57" s="18">
        <v>-1140</v>
      </c>
    </row>
    <row r="58" spans="1:12" ht="14.25" customHeight="1">
      <c r="A58" s="19" t="s">
        <v>689</v>
      </c>
      <c r="B58" s="44" t="s">
        <v>691</v>
      </c>
      <c r="C58" s="44"/>
      <c r="D58" s="44"/>
      <c r="E58" s="44"/>
      <c r="F58" s="44"/>
      <c r="G58" s="44"/>
      <c r="H58" s="44"/>
      <c r="I58" s="44"/>
      <c r="J58" s="18" t="s">
        <v>33</v>
      </c>
      <c r="K58" s="20">
        <v>10</v>
      </c>
      <c r="L58" s="18">
        <v>-5477</v>
      </c>
    </row>
    <row r="59" spans="1:12" ht="14.25" customHeight="1">
      <c r="A59" s="19" t="s">
        <v>689</v>
      </c>
      <c r="B59" s="44" t="s">
        <v>690</v>
      </c>
      <c r="C59" s="44"/>
      <c r="D59" s="44"/>
      <c r="E59" s="44"/>
      <c r="F59" s="44"/>
      <c r="G59" s="44"/>
      <c r="H59" s="44"/>
      <c r="I59" s="44"/>
      <c r="J59" s="18" t="s">
        <v>33</v>
      </c>
      <c r="K59" s="20">
        <v>10</v>
      </c>
      <c r="L59" s="18">
        <v>-3733</v>
      </c>
    </row>
    <row r="60" spans="1:12" ht="12">
      <c r="A60" s="45" t="s">
        <v>51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29.25" customHeight="1">
      <c r="A61" s="19" t="s">
        <v>52</v>
      </c>
      <c r="B61" s="44" t="s">
        <v>53</v>
      </c>
      <c r="C61" s="44"/>
      <c r="D61" s="44"/>
      <c r="E61" s="44"/>
      <c r="F61" s="44"/>
      <c r="G61" s="44"/>
      <c r="H61" s="44"/>
      <c r="I61" s="44"/>
      <c r="J61" s="18" t="s">
        <v>33</v>
      </c>
      <c r="K61" s="20">
        <v>10</v>
      </c>
      <c r="L61" s="24">
        <f>D15</f>
        <v>74667</v>
      </c>
    </row>
    <row r="62" spans="1:12" ht="12">
      <c r="A62" s="45" t="s">
        <v>54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2">
      <c r="A63" s="19" t="s">
        <v>54</v>
      </c>
      <c r="B63" s="44" t="s">
        <v>55</v>
      </c>
      <c r="C63" s="44"/>
      <c r="D63" s="44"/>
      <c r="E63" s="44"/>
      <c r="F63" s="44"/>
      <c r="G63" s="44"/>
      <c r="H63" s="44"/>
      <c r="I63" s="44"/>
      <c r="J63" s="18" t="s">
        <v>33</v>
      </c>
      <c r="K63" s="20">
        <v>10</v>
      </c>
      <c r="L63" s="24">
        <f>E18</f>
        <v>0</v>
      </c>
    </row>
    <row r="64" spans="1:12" ht="12">
      <c r="A64" s="45" t="s">
        <v>56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12">
      <c r="A65" s="19" t="s">
        <v>57</v>
      </c>
      <c r="B65" s="44" t="s">
        <v>58</v>
      </c>
      <c r="C65" s="44"/>
      <c r="D65" s="44"/>
      <c r="E65" s="44"/>
      <c r="F65" s="44"/>
      <c r="G65" s="44"/>
      <c r="H65" s="44"/>
      <c r="I65" s="44"/>
      <c r="J65" s="18" t="s">
        <v>33</v>
      </c>
      <c r="K65" s="20">
        <v>10</v>
      </c>
      <c r="L65" s="24">
        <f>F15</f>
        <v>17489</v>
      </c>
    </row>
    <row r="68" spans="1:2" ht="12">
      <c r="A68" s="25" t="s">
        <v>94</v>
      </c>
      <c r="B68" s="1" t="s">
        <v>95</v>
      </c>
    </row>
  </sheetData>
  <mergeCells count="53"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A25:L25"/>
    <mergeCell ref="B26:I26"/>
    <mergeCell ref="B27:I27"/>
    <mergeCell ref="B28:I28"/>
    <mergeCell ref="B29:I29"/>
    <mergeCell ref="B30:I30"/>
    <mergeCell ref="B31:I31"/>
    <mergeCell ref="B38:I38"/>
    <mergeCell ref="B32:I32"/>
    <mergeCell ref="B33:I33"/>
    <mergeCell ref="B36:I36"/>
    <mergeCell ref="B37:I37"/>
    <mergeCell ref="B56:I56"/>
    <mergeCell ref="B51:I51"/>
    <mergeCell ref="A39:L39"/>
    <mergeCell ref="B40:I40"/>
    <mergeCell ref="B41:I41"/>
    <mergeCell ref="B42:I42"/>
    <mergeCell ref="B43:I43"/>
    <mergeCell ref="B44:I44"/>
    <mergeCell ref="B45:I45"/>
    <mergeCell ref="B61:I61"/>
    <mergeCell ref="A62:L62"/>
    <mergeCell ref="B63:I63"/>
    <mergeCell ref="B52:I52"/>
    <mergeCell ref="B53:I53"/>
    <mergeCell ref="B54:I54"/>
    <mergeCell ref="B59:I59"/>
    <mergeCell ref="B58:I58"/>
    <mergeCell ref="B57:I57"/>
    <mergeCell ref="B55:I55"/>
    <mergeCell ref="A64:L64"/>
    <mergeCell ref="B65:I65"/>
    <mergeCell ref="B34:I34"/>
    <mergeCell ref="B35:I35"/>
    <mergeCell ref="B47:I47"/>
    <mergeCell ref="B48:I48"/>
    <mergeCell ref="B49:I49"/>
    <mergeCell ref="B50:I50"/>
    <mergeCell ref="B46:I46"/>
    <mergeCell ref="A60:L60"/>
  </mergeCells>
  <printOptions/>
  <pageMargins left="0.2" right="0.2" top="0.29" bottom="0.3" header="0.24" footer="0.24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A39" sqref="A39:L39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347</v>
      </c>
      <c r="B4" s="5"/>
      <c r="C4" s="5"/>
      <c r="D4" s="56" t="s">
        <v>1</v>
      </c>
      <c r="E4" s="56"/>
      <c r="F4" s="6">
        <v>3129.6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70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152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/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273154</v>
      </c>
      <c r="C15" s="27">
        <v>212655</v>
      </c>
      <c r="D15" s="27">
        <v>51486</v>
      </c>
      <c r="E15" s="27">
        <v>0</v>
      </c>
      <c r="F15" s="27">
        <v>9013</v>
      </c>
      <c r="G15" s="27">
        <v>150536</v>
      </c>
      <c r="H15" s="27">
        <v>40960</v>
      </c>
      <c r="I15" s="28"/>
      <c r="J15" s="27">
        <f t="shared" si="1"/>
        <v>464650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234999</v>
      </c>
      <c r="C17" s="27">
        <v>181475</v>
      </c>
      <c r="D17" s="27">
        <v>43859</v>
      </c>
      <c r="E17" s="27">
        <v>0</v>
      </c>
      <c r="F17" s="27">
        <v>9665</v>
      </c>
      <c r="G17" s="27">
        <v>128503</v>
      </c>
      <c r="H17" s="27">
        <v>35579</v>
      </c>
      <c r="I17" s="28"/>
      <c r="J17" s="27">
        <f t="shared" si="1"/>
        <v>399081</v>
      </c>
      <c r="L17" s="14"/>
    </row>
    <row r="18" spans="1:10" ht="12">
      <c r="A18" s="11" t="s">
        <v>22</v>
      </c>
      <c r="B18" s="27">
        <f t="shared" si="0"/>
        <v>269705.81999999995</v>
      </c>
      <c r="C18" s="27">
        <f>SUM(L26:L38)</f>
        <v>209206.81999999998</v>
      </c>
      <c r="D18" s="27">
        <f>D15</f>
        <v>51486</v>
      </c>
      <c r="E18" s="27">
        <f>E15</f>
        <v>0</v>
      </c>
      <c r="F18" s="27">
        <f>F15</f>
        <v>9013</v>
      </c>
      <c r="G18" s="27">
        <f>SUM(L40:L52)</f>
        <v>92907.36</v>
      </c>
      <c r="H18" s="27">
        <v>0</v>
      </c>
      <c r="I18" s="28"/>
      <c r="J18" s="27">
        <f t="shared" si="1"/>
        <v>362613.17999999993</v>
      </c>
    </row>
    <row r="19" spans="1:13" ht="24">
      <c r="A19" s="11" t="s">
        <v>23</v>
      </c>
      <c r="B19" s="27">
        <f t="shared" si="0"/>
        <v>-34706.81999999998</v>
      </c>
      <c r="C19" s="27">
        <f aca="true" t="shared" si="2" ref="C19:H19">C14+C17-C18</f>
        <v>-27731.819999999978</v>
      </c>
      <c r="D19" s="27">
        <f t="shared" si="2"/>
        <v>-7627</v>
      </c>
      <c r="E19" s="27">
        <f t="shared" si="2"/>
        <v>0</v>
      </c>
      <c r="F19" s="27">
        <f t="shared" si="2"/>
        <v>652</v>
      </c>
      <c r="G19" s="27">
        <f t="shared" si="2"/>
        <v>35595.64</v>
      </c>
      <c r="H19" s="27">
        <f t="shared" si="2"/>
        <v>35579</v>
      </c>
      <c r="I19" s="28"/>
      <c r="J19" s="27">
        <f t="shared" si="1"/>
        <v>36467.82000000002</v>
      </c>
      <c r="L19" s="14"/>
      <c r="M19" s="14"/>
    </row>
    <row r="20" spans="1:13" ht="24">
      <c r="A20" s="11" t="s">
        <v>24</v>
      </c>
      <c r="B20" s="27">
        <f t="shared" si="0"/>
        <v>3448.180000000022</v>
      </c>
      <c r="C20" s="27">
        <f aca="true" t="shared" si="3" ref="C20:H20">C13+C15-C18</f>
        <v>3448.180000000022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57628.64</v>
      </c>
      <c r="H20" s="27">
        <f t="shared" si="3"/>
        <v>40960</v>
      </c>
      <c r="I20" s="28"/>
      <c r="J20" s="27">
        <f t="shared" si="1"/>
        <v>102036.82000000002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21777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17526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10636</v>
      </c>
    </row>
    <row r="29" spans="1:12" ht="13.5" customHeight="1">
      <c r="A29" s="19" t="s">
        <v>137</v>
      </c>
      <c r="B29" s="49" t="s">
        <v>138</v>
      </c>
      <c r="C29" s="50"/>
      <c r="D29" s="50"/>
      <c r="E29" s="50"/>
      <c r="F29" s="50"/>
      <c r="G29" s="50"/>
      <c r="H29" s="50"/>
      <c r="I29" s="51"/>
      <c r="J29" s="18" t="s">
        <v>33</v>
      </c>
      <c r="K29" s="20">
        <v>10</v>
      </c>
      <c r="L29" s="22">
        <f>1235.97*10</f>
        <v>12359.7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v>30612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3.26*F4*10</f>
        <v>102024.95999999999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10641</v>
      </c>
      <c r="N32" s="23"/>
    </row>
    <row r="33" spans="1:14" ht="14.25" customHeight="1">
      <c r="A33" s="19" t="s">
        <v>45</v>
      </c>
      <c r="B33" s="46" t="s">
        <v>115</v>
      </c>
      <c r="C33" s="47"/>
      <c r="D33" s="47"/>
      <c r="E33" s="47"/>
      <c r="F33" s="47"/>
      <c r="G33" s="47"/>
      <c r="H33" s="47"/>
      <c r="I33" s="48"/>
      <c r="J33" s="26" t="s">
        <v>40</v>
      </c>
      <c r="K33" s="20">
        <v>50</v>
      </c>
      <c r="L33" s="26">
        <v>705</v>
      </c>
      <c r="N33" s="23"/>
    </row>
    <row r="34" spans="1:14" ht="14.25" customHeight="1">
      <c r="A34" s="19" t="s">
        <v>45</v>
      </c>
      <c r="B34" s="46" t="s">
        <v>583</v>
      </c>
      <c r="C34" s="47"/>
      <c r="D34" s="47"/>
      <c r="E34" s="47"/>
      <c r="F34" s="47"/>
      <c r="G34" s="47"/>
      <c r="H34" s="47"/>
      <c r="I34" s="48"/>
      <c r="J34" s="26" t="s">
        <v>40</v>
      </c>
      <c r="K34" s="20">
        <v>520</v>
      </c>
      <c r="L34" s="26">
        <v>1254</v>
      </c>
      <c r="N34" s="23"/>
    </row>
    <row r="35" spans="1:14" ht="14.25" customHeight="1">
      <c r="A35" s="19" t="s">
        <v>45</v>
      </c>
      <c r="B35" s="46" t="s">
        <v>486</v>
      </c>
      <c r="C35" s="47"/>
      <c r="D35" s="47"/>
      <c r="E35" s="47"/>
      <c r="F35" s="47"/>
      <c r="G35" s="47"/>
      <c r="H35" s="47"/>
      <c r="I35" s="48"/>
      <c r="J35" s="26" t="s">
        <v>487</v>
      </c>
      <c r="K35" s="20">
        <v>1</v>
      </c>
      <c r="L35" s="26">
        <v>1153</v>
      </c>
      <c r="N35" s="23"/>
    </row>
    <row r="36" spans="1:14" ht="14.25" customHeight="1">
      <c r="A36" s="19" t="s">
        <v>45</v>
      </c>
      <c r="B36" s="46" t="s">
        <v>488</v>
      </c>
      <c r="C36" s="47"/>
      <c r="D36" s="47"/>
      <c r="E36" s="47"/>
      <c r="F36" s="47"/>
      <c r="G36" s="47"/>
      <c r="H36" s="47"/>
      <c r="I36" s="48"/>
      <c r="J36" s="26" t="s">
        <v>487</v>
      </c>
      <c r="K36" s="20">
        <v>3</v>
      </c>
      <c r="L36" s="26">
        <v>3460</v>
      </c>
      <c r="N36" s="23"/>
    </row>
    <row r="37" spans="1:14" ht="14.25" customHeight="1">
      <c r="A37" s="19" t="s">
        <v>708</v>
      </c>
      <c r="B37" s="44" t="s">
        <v>709</v>
      </c>
      <c r="C37" s="44"/>
      <c r="D37" s="44"/>
      <c r="E37" s="44"/>
      <c r="F37" s="44"/>
      <c r="G37" s="44"/>
      <c r="H37" s="44"/>
      <c r="I37" s="44"/>
      <c r="J37" s="18"/>
      <c r="K37" s="20"/>
      <c r="L37" s="18">
        <f>-600*0.88</f>
        <v>-528</v>
      </c>
      <c r="N37" s="23"/>
    </row>
    <row r="38" spans="1:14" ht="14.25" customHeight="1">
      <c r="A38" s="19" t="s">
        <v>708</v>
      </c>
      <c r="B38" s="44" t="s">
        <v>710</v>
      </c>
      <c r="C38" s="44"/>
      <c r="D38" s="44"/>
      <c r="E38" s="44"/>
      <c r="F38" s="44"/>
      <c r="G38" s="44"/>
      <c r="H38" s="44"/>
      <c r="I38" s="44"/>
      <c r="J38" s="18"/>
      <c r="K38" s="20"/>
      <c r="L38" s="18">
        <f>-2743*0.88</f>
        <v>-2413.84</v>
      </c>
      <c r="N38" s="23"/>
    </row>
    <row r="39" spans="1:12" ht="12">
      <c r="A39" s="45" t="s">
        <v>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3" ht="49.5" customHeight="1">
      <c r="A40" s="19" t="s">
        <v>31</v>
      </c>
      <c r="B40" s="44" t="s">
        <v>32</v>
      </c>
      <c r="C40" s="44"/>
      <c r="D40" s="44"/>
      <c r="E40" s="44"/>
      <c r="F40" s="44"/>
      <c r="G40" s="44"/>
      <c r="H40" s="44"/>
      <c r="I40" s="44"/>
      <c r="J40" s="18" t="s">
        <v>33</v>
      </c>
      <c r="K40" s="20">
        <v>10</v>
      </c>
      <c r="L40" s="18">
        <f>G17*0.12</f>
        <v>15420.359999999999</v>
      </c>
      <c r="M40" s="14"/>
    </row>
    <row r="41" spans="1:14" ht="15" customHeight="1">
      <c r="A41" s="19" t="s">
        <v>50</v>
      </c>
      <c r="B41" s="44" t="s">
        <v>348</v>
      </c>
      <c r="C41" s="44"/>
      <c r="D41" s="44"/>
      <c r="E41" s="44"/>
      <c r="F41" s="44"/>
      <c r="G41" s="44"/>
      <c r="H41" s="44"/>
      <c r="I41" s="44"/>
      <c r="J41" s="18" t="s">
        <v>46</v>
      </c>
      <c r="K41" s="20">
        <v>10.92</v>
      </c>
      <c r="L41" s="18">
        <v>5992</v>
      </c>
      <c r="N41" s="14"/>
    </row>
    <row r="42" spans="1:14" ht="15" customHeight="1">
      <c r="A42" s="19" t="s">
        <v>49</v>
      </c>
      <c r="B42" s="44" t="s">
        <v>349</v>
      </c>
      <c r="C42" s="44"/>
      <c r="D42" s="44"/>
      <c r="E42" s="44"/>
      <c r="F42" s="44"/>
      <c r="G42" s="44"/>
      <c r="H42" s="44"/>
      <c r="I42" s="44"/>
      <c r="J42" s="18" t="s">
        <v>46</v>
      </c>
      <c r="K42" s="20">
        <v>2.7</v>
      </c>
      <c r="L42" s="18">
        <v>2267</v>
      </c>
      <c r="N42" s="14"/>
    </row>
    <row r="43" spans="1:14" ht="15" customHeight="1">
      <c r="A43" s="19" t="s">
        <v>49</v>
      </c>
      <c r="B43" s="44" t="s">
        <v>350</v>
      </c>
      <c r="C43" s="44"/>
      <c r="D43" s="44"/>
      <c r="E43" s="44"/>
      <c r="F43" s="44"/>
      <c r="G43" s="44"/>
      <c r="H43" s="44"/>
      <c r="I43" s="44"/>
      <c r="J43" s="18" t="s">
        <v>46</v>
      </c>
      <c r="K43" s="20">
        <v>3</v>
      </c>
      <c r="L43" s="18">
        <v>2985</v>
      </c>
      <c r="N43" s="14"/>
    </row>
    <row r="44" spans="1:14" ht="15" customHeight="1">
      <c r="A44" s="19" t="s">
        <v>102</v>
      </c>
      <c r="B44" s="44" t="s">
        <v>351</v>
      </c>
      <c r="C44" s="44"/>
      <c r="D44" s="44"/>
      <c r="E44" s="44"/>
      <c r="F44" s="44"/>
      <c r="G44" s="44"/>
      <c r="H44" s="44"/>
      <c r="I44" s="44"/>
      <c r="J44" s="18" t="s">
        <v>47</v>
      </c>
      <c r="K44" s="30" t="s">
        <v>185</v>
      </c>
      <c r="L44" s="18">
        <v>839</v>
      </c>
      <c r="N44" s="14"/>
    </row>
    <row r="45" spans="1:14" ht="15" customHeight="1">
      <c r="A45" s="19" t="s">
        <v>61</v>
      </c>
      <c r="B45" s="44" t="s">
        <v>352</v>
      </c>
      <c r="C45" s="44"/>
      <c r="D45" s="44"/>
      <c r="E45" s="44"/>
      <c r="F45" s="44"/>
      <c r="G45" s="44"/>
      <c r="H45" s="44"/>
      <c r="I45" s="44"/>
      <c r="J45" s="18" t="s">
        <v>47</v>
      </c>
      <c r="K45" s="30" t="s">
        <v>233</v>
      </c>
      <c r="L45" s="18">
        <v>2685</v>
      </c>
      <c r="N45" s="14"/>
    </row>
    <row r="46" spans="1:14" ht="15" customHeight="1">
      <c r="A46" s="19" t="s">
        <v>50</v>
      </c>
      <c r="B46" s="44" t="s">
        <v>353</v>
      </c>
      <c r="C46" s="44"/>
      <c r="D46" s="44"/>
      <c r="E46" s="44"/>
      <c r="F46" s="44"/>
      <c r="G46" s="44"/>
      <c r="H46" s="44"/>
      <c r="I46" s="44"/>
      <c r="J46" s="18" t="s">
        <v>46</v>
      </c>
      <c r="K46" s="30" t="s">
        <v>222</v>
      </c>
      <c r="L46" s="18">
        <v>2167</v>
      </c>
      <c r="N46" s="14"/>
    </row>
    <row r="47" spans="1:14" ht="15" customHeight="1">
      <c r="A47" s="19" t="s">
        <v>159</v>
      </c>
      <c r="B47" s="44" t="s">
        <v>354</v>
      </c>
      <c r="C47" s="44"/>
      <c r="D47" s="44"/>
      <c r="E47" s="44"/>
      <c r="F47" s="44"/>
      <c r="G47" s="44"/>
      <c r="H47" s="44"/>
      <c r="I47" s="44"/>
      <c r="J47" s="18" t="s">
        <v>40</v>
      </c>
      <c r="K47" s="30" t="s">
        <v>277</v>
      </c>
      <c r="L47" s="18">
        <v>12552</v>
      </c>
      <c r="N47" s="14"/>
    </row>
    <row r="48" spans="1:14" ht="15" customHeight="1">
      <c r="A48" s="19" t="s">
        <v>159</v>
      </c>
      <c r="B48" s="44" t="s">
        <v>201</v>
      </c>
      <c r="C48" s="44"/>
      <c r="D48" s="44"/>
      <c r="E48" s="44"/>
      <c r="F48" s="44"/>
      <c r="G48" s="44"/>
      <c r="H48" s="44"/>
      <c r="I48" s="44"/>
      <c r="J48" s="18" t="s">
        <v>40</v>
      </c>
      <c r="K48" s="30" t="s">
        <v>355</v>
      </c>
      <c r="L48" s="18">
        <v>13514</v>
      </c>
      <c r="N48" s="14"/>
    </row>
    <row r="49" spans="1:14" ht="15" customHeight="1">
      <c r="A49" s="19" t="s">
        <v>61</v>
      </c>
      <c r="B49" s="44" t="s">
        <v>130</v>
      </c>
      <c r="C49" s="44"/>
      <c r="D49" s="44"/>
      <c r="E49" s="44"/>
      <c r="F49" s="44"/>
      <c r="G49" s="44"/>
      <c r="H49" s="44"/>
      <c r="I49" s="44"/>
      <c r="J49" s="18" t="s">
        <v>47</v>
      </c>
      <c r="K49" s="30" t="s">
        <v>164</v>
      </c>
      <c r="L49" s="18">
        <v>1967</v>
      </c>
      <c r="N49" s="14"/>
    </row>
    <row r="50" spans="1:14" ht="15" customHeight="1">
      <c r="A50" s="19" t="s">
        <v>48</v>
      </c>
      <c r="B50" s="44" t="s">
        <v>356</v>
      </c>
      <c r="C50" s="44"/>
      <c r="D50" s="44"/>
      <c r="E50" s="44"/>
      <c r="F50" s="44"/>
      <c r="G50" s="44"/>
      <c r="H50" s="44"/>
      <c r="I50" s="44"/>
      <c r="J50" s="18" t="s">
        <v>306</v>
      </c>
      <c r="K50" s="30" t="s">
        <v>357</v>
      </c>
      <c r="L50" s="18">
        <v>30142</v>
      </c>
      <c r="N50" s="14"/>
    </row>
    <row r="51" spans="1:14" ht="15" customHeight="1">
      <c r="A51" s="19" t="s">
        <v>49</v>
      </c>
      <c r="B51" s="44" t="s">
        <v>358</v>
      </c>
      <c r="C51" s="44"/>
      <c r="D51" s="44"/>
      <c r="E51" s="44"/>
      <c r="F51" s="44"/>
      <c r="G51" s="44"/>
      <c r="H51" s="44"/>
      <c r="I51" s="44"/>
      <c r="J51" s="18" t="s">
        <v>47</v>
      </c>
      <c r="K51" s="30" t="s">
        <v>153</v>
      </c>
      <c r="L51" s="18">
        <v>623</v>
      </c>
      <c r="N51" s="14"/>
    </row>
    <row r="52" spans="1:14" ht="15" customHeight="1">
      <c r="A52" s="19" t="s">
        <v>48</v>
      </c>
      <c r="B52" s="44" t="s">
        <v>359</v>
      </c>
      <c r="C52" s="44"/>
      <c r="D52" s="44"/>
      <c r="E52" s="44"/>
      <c r="F52" s="44"/>
      <c r="G52" s="44"/>
      <c r="H52" s="44"/>
      <c r="I52" s="44"/>
      <c r="J52" s="18" t="s">
        <v>168</v>
      </c>
      <c r="K52" s="30" t="s">
        <v>360</v>
      </c>
      <c r="L52" s="18">
        <v>1754</v>
      </c>
      <c r="N52" s="14"/>
    </row>
    <row r="53" spans="1:12" ht="12">
      <c r="A53" s="45" t="s">
        <v>51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29.25" customHeight="1">
      <c r="A54" s="19" t="s">
        <v>52</v>
      </c>
      <c r="B54" s="44" t="s">
        <v>53</v>
      </c>
      <c r="C54" s="44"/>
      <c r="D54" s="44"/>
      <c r="E54" s="44"/>
      <c r="F54" s="44"/>
      <c r="G54" s="44"/>
      <c r="H54" s="44"/>
      <c r="I54" s="44"/>
      <c r="J54" s="18" t="s">
        <v>33</v>
      </c>
      <c r="K54" s="20">
        <v>10</v>
      </c>
      <c r="L54" s="24">
        <f>D15</f>
        <v>51486</v>
      </c>
    </row>
    <row r="55" spans="1:12" ht="12">
      <c r="A55" s="45" t="s">
        <v>54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2">
      <c r="A56" s="19" t="s">
        <v>54</v>
      </c>
      <c r="B56" s="44" t="s">
        <v>55</v>
      </c>
      <c r="C56" s="44"/>
      <c r="D56" s="44"/>
      <c r="E56" s="44"/>
      <c r="F56" s="44"/>
      <c r="G56" s="44"/>
      <c r="H56" s="44"/>
      <c r="I56" s="44"/>
      <c r="J56" s="18" t="s">
        <v>33</v>
      </c>
      <c r="K56" s="20">
        <v>10</v>
      </c>
      <c r="L56" s="24">
        <f>E18</f>
        <v>0</v>
      </c>
    </row>
    <row r="57" spans="1:12" ht="12">
      <c r="A57" s="45" t="s">
        <v>56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2">
      <c r="A58" s="19" t="s">
        <v>57</v>
      </c>
      <c r="B58" s="44" t="s">
        <v>58</v>
      </c>
      <c r="C58" s="44"/>
      <c r="D58" s="44"/>
      <c r="E58" s="44"/>
      <c r="F58" s="44"/>
      <c r="G58" s="44"/>
      <c r="H58" s="44"/>
      <c r="I58" s="44"/>
      <c r="J58" s="18" t="s">
        <v>33</v>
      </c>
      <c r="K58" s="20">
        <v>10</v>
      </c>
      <c r="L58" s="24">
        <f>F15</f>
        <v>9013</v>
      </c>
    </row>
    <row r="61" spans="1:2" ht="12">
      <c r="A61" s="25" t="s">
        <v>94</v>
      </c>
      <c r="B61" s="1" t="s">
        <v>95</v>
      </c>
    </row>
  </sheetData>
  <mergeCells count="46"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A25:L25"/>
    <mergeCell ref="B26:I26"/>
    <mergeCell ref="B27:I27"/>
    <mergeCell ref="B28:I28"/>
    <mergeCell ref="B29:I29"/>
    <mergeCell ref="B30:I30"/>
    <mergeCell ref="B31:I31"/>
    <mergeCell ref="B32:I32"/>
    <mergeCell ref="B33:I33"/>
    <mergeCell ref="B36:I36"/>
    <mergeCell ref="A39:L39"/>
    <mergeCell ref="B40:I40"/>
    <mergeCell ref="B34:I34"/>
    <mergeCell ref="B35:I35"/>
    <mergeCell ref="B37:I37"/>
    <mergeCell ref="B38:I38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6:I56"/>
    <mergeCell ref="A57:L57"/>
    <mergeCell ref="B58:I58"/>
    <mergeCell ref="A53:L53"/>
    <mergeCell ref="B54:I54"/>
    <mergeCell ref="A55:L55"/>
  </mergeCells>
  <printOptions/>
  <pageMargins left="0.2" right="0.2" top="0.34" bottom="0.28" header="0.24" footer="0.24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54" sqref="A54:L54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361</v>
      </c>
      <c r="B4" s="5"/>
      <c r="C4" s="5"/>
      <c r="D4" s="56" t="s">
        <v>1</v>
      </c>
      <c r="E4" s="56"/>
      <c r="F4" s="6">
        <v>3360.1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77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161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/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289541</v>
      </c>
      <c r="C15" s="27">
        <v>221639</v>
      </c>
      <c r="D15" s="27">
        <v>54999</v>
      </c>
      <c r="E15" s="27">
        <v>0</v>
      </c>
      <c r="F15" s="27">
        <v>12903</v>
      </c>
      <c r="G15" s="27">
        <v>161556</v>
      </c>
      <c r="H15" s="27">
        <v>47825</v>
      </c>
      <c r="I15" s="28"/>
      <c r="J15" s="27">
        <f t="shared" si="1"/>
        <v>498922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255594</v>
      </c>
      <c r="C17" s="27">
        <v>196009</v>
      </c>
      <c r="D17" s="27">
        <v>47955</v>
      </c>
      <c r="E17" s="27">
        <v>0</v>
      </c>
      <c r="F17" s="27">
        <v>11630</v>
      </c>
      <c r="G17" s="27">
        <v>142406</v>
      </c>
      <c r="H17" s="27">
        <v>42563</v>
      </c>
      <c r="I17" s="28"/>
      <c r="J17" s="27">
        <f t="shared" si="1"/>
        <v>440563</v>
      </c>
      <c r="L17" s="14"/>
    </row>
    <row r="18" spans="1:10" ht="12">
      <c r="A18" s="11" t="s">
        <v>22</v>
      </c>
      <c r="B18" s="27">
        <f t="shared" si="0"/>
        <v>291758.88</v>
      </c>
      <c r="C18" s="27">
        <f>SUM(L26:L38)</f>
        <v>223856.88</v>
      </c>
      <c r="D18" s="27">
        <f>D15</f>
        <v>54999</v>
      </c>
      <c r="E18" s="27">
        <f>E15</f>
        <v>0</v>
      </c>
      <c r="F18" s="27">
        <f>F15</f>
        <v>12903</v>
      </c>
      <c r="G18" s="27">
        <f>SUM(L40:L53)</f>
        <v>201983.88</v>
      </c>
      <c r="H18" s="27">
        <v>0</v>
      </c>
      <c r="I18" s="28"/>
      <c r="J18" s="27">
        <f t="shared" si="1"/>
        <v>493742.76</v>
      </c>
    </row>
    <row r="19" spans="1:13" ht="24">
      <c r="A19" s="11" t="s">
        <v>23</v>
      </c>
      <c r="B19" s="27">
        <f t="shared" si="0"/>
        <v>-36164.880000000005</v>
      </c>
      <c r="C19" s="27">
        <f aca="true" t="shared" si="2" ref="C19:H19">C14+C17-C18</f>
        <v>-27847.880000000005</v>
      </c>
      <c r="D19" s="27">
        <f t="shared" si="2"/>
        <v>-7044</v>
      </c>
      <c r="E19" s="27">
        <f t="shared" si="2"/>
        <v>0</v>
      </c>
      <c r="F19" s="27">
        <f t="shared" si="2"/>
        <v>-1273</v>
      </c>
      <c r="G19" s="27">
        <f t="shared" si="2"/>
        <v>-59577.880000000005</v>
      </c>
      <c r="H19" s="27">
        <f t="shared" si="2"/>
        <v>42563</v>
      </c>
      <c r="I19" s="28"/>
      <c r="J19" s="27">
        <f t="shared" si="1"/>
        <v>-53179.76000000001</v>
      </c>
      <c r="L19" s="14"/>
      <c r="M19" s="14"/>
    </row>
    <row r="20" spans="1:13" ht="24">
      <c r="A20" s="11" t="s">
        <v>24</v>
      </c>
      <c r="B20" s="27">
        <f t="shared" si="0"/>
        <v>-2217.8800000000047</v>
      </c>
      <c r="C20" s="27">
        <f aca="true" t="shared" si="3" ref="C20:H20">C13+C15-C18</f>
        <v>-2217.8800000000047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-40427.880000000005</v>
      </c>
      <c r="H20" s="27">
        <f t="shared" si="3"/>
        <v>47825</v>
      </c>
      <c r="I20" s="28"/>
      <c r="J20" s="27">
        <f t="shared" si="1"/>
        <v>5179.239999999991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23521.079999999998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18817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11626</v>
      </c>
    </row>
    <row r="29" spans="1:12" ht="13.5" customHeight="1">
      <c r="A29" s="19" t="s">
        <v>137</v>
      </c>
      <c r="B29" s="49" t="s">
        <v>138</v>
      </c>
      <c r="C29" s="50"/>
      <c r="D29" s="50"/>
      <c r="E29" s="50"/>
      <c r="F29" s="50"/>
      <c r="G29" s="50"/>
      <c r="H29" s="50"/>
      <c r="I29" s="51"/>
      <c r="J29" s="18" t="s">
        <v>33</v>
      </c>
      <c r="K29" s="20">
        <v>10</v>
      </c>
      <c r="L29" s="22">
        <f>669.06*10</f>
        <v>6690.599999999999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v>32867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3.2*F4*10</f>
        <v>107523.2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11424</v>
      </c>
      <c r="N32" s="23"/>
    </row>
    <row r="33" spans="1:14" ht="15" customHeight="1">
      <c r="A33" s="19" t="s">
        <v>45</v>
      </c>
      <c r="B33" s="44" t="s">
        <v>363</v>
      </c>
      <c r="C33" s="44"/>
      <c r="D33" s="44"/>
      <c r="E33" s="44"/>
      <c r="F33" s="44"/>
      <c r="G33" s="44"/>
      <c r="H33" s="44"/>
      <c r="I33" s="44"/>
      <c r="J33" s="18" t="s">
        <v>46</v>
      </c>
      <c r="K33" s="20">
        <v>0.8</v>
      </c>
      <c r="L33" s="18">
        <v>329</v>
      </c>
      <c r="N33" s="23"/>
    </row>
    <row r="34" spans="1:14" ht="14.25" customHeight="1">
      <c r="A34" s="19" t="s">
        <v>45</v>
      </c>
      <c r="B34" s="46" t="s">
        <v>115</v>
      </c>
      <c r="C34" s="47"/>
      <c r="D34" s="47"/>
      <c r="E34" s="47"/>
      <c r="F34" s="47"/>
      <c r="G34" s="47"/>
      <c r="H34" s="47"/>
      <c r="I34" s="48"/>
      <c r="J34" s="26" t="s">
        <v>40</v>
      </c>
      <c r="K34" s="20">
        <v>130</v>
      </c>
      <c r="L34" s="26">
        <v>1834</v>
      </c>
      <c r="N34" s="23"/>
    </row>
    <row r="35" spans="1:14" ht="14.25" customHeight="1">
      <c r="A35" s="19" t="s">
        <v>45</v>
      </c>
      <c r="B35" s="46" t="s">
        <v>76</v>
      </c>
      <c r="C35" s="47"/>
      <c r="D35" s="47"/>
      <c r="E35" s="47"/>
      <c r="F35" s="47"/>
      <c r="G35" s="47"/>
      <c r="H35" s="47"/>
      <c r="I35" s="48"/>
      <c r="J35" s="26" t="s">
        <v>40</v>
      </c>
      <c r="K35" s="20">
        <v>168</v>
      </c>
      <c r="L35" s="26">
        <v>4376</v>
      </c>
      <c r="N35" s="23"/>
    </row>
    <row r="36" spans="1:14" ht="14.25" customHeight="1">
      <c r="A36" s="19" t="s">
        <v>45</v>
      </c>
      <c r="B36" s="44" t="s">
        <v>685</v>
      </c>
      <c r="C36" s="44"/>
      <c r="D36" s="44"/>
      <c r="E36" s="44"/>
      <c r="F36" s="44"/>
      <c r="G36" s="44"/>
      <c r="H36" s="44"/>
      <c r="I36" s="44"/>
      <c r="J36" s="26" t="s">
        <v>118</v>
      </c>
      <c r="K36" s="26">
        <v>0.0349</v>
      </c>
      <c r="L36" s="26">
        <v>236</v>
      </c>
      <c r="N36" s="23"/>
    </row>
    <row r="37" spans="1:14" ht="14.25" customHeight="1">
      <c r="A37" s="19" t="s">
        <v>45</v>
      </c>
      <c r="B37" s="46" t="s">
        <v>486</v>
      </c>
      <c r="C37" s="47"/>
      <c r="D37" s="47"/>
      <c r="E37" s="47"/>
      <c r="F37" s="47"/>
      <c r="G37" s="47"/>
      <c r="H37" s="47"/>
      <c r="I37" s="48"/>
      <c r="J37" s="26" t="s">
        <v>487</v>
      </c>
      <c r="K37" s="20">
        <v>1</v>
      </c>
      <c r="L37" s="26">
        <v>1153</v>
      </c>
      <c r="N37" s="23"/>
    </row>
    <row r="38" spans="1:14" ht="14.25" customHeight="1">
      <c r="A38" s="19" t="s">
        <v>45</v>
      </c>
      <c r="B38" s="46" t="s">
        <v>488</v>
      </c>
      <c r="C38" s="47"/>
      <c r="D38" s="47"/>
      <c r="E38" s="47"/>
      <c r="F38" s="47"/>
      <c r="G38" s="47"/>
      <c r="H38" s="47"/>
      <c r="I38" s="48"/>
      <c r="J38" s="26" t="s">
        <v>487</v>
      </c>
      <c r="K38" s="20">
        <v>3</v>
      </c>
      <c r="L38" s="26">
        <v>3460</v>
      </c>
      <c r="N38" s="23"/>
    </row>
    <row r="39" spans="1:12" ht="12">
      <c r="A39" s="45" t="s">
        <v>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3" ht="49.5" customHeight="1">
      <c r="A40" s="19" t="s">
        <v>31</v>
      </c>
      <c r="B40" s="44" t="s">
        <v>32</v>
      </c>
      <c r="C40" s="44"/>
      <c r="D40" s="44"/>
      <c r="E40" s="44"/>
      <c r="F40" s="44"/>
      <c r="G40" s="44"/>
      <c r="H40" s="44"/>
      <c r="I40" s="44"/>
      <c r="J40" s="18" t="s">
        <v>33</v>
      </c>
      <c r="K40" s="20">
        <v>10</v>
      </c>
      <c r="L40" s="18">
        <f>G17*0.12</f>
        <v>17088.72</v>
      </c>
      <c r="M40" s="14"/>
    </row>
    <row r="41" spans="1:14" ht="15" customHeight="1">
      <c r="A41" s="19" t="s">
        <v>102</v>
      </c>
      <c r="B41" s="44" t="s">
        <v>362</v>
      </c>
      <c r="C41" s="44"/>
      <c r="D41" s="44"/>
      <c r="E41" s="44"/>
      <c r="F41" s="44"/>
      <c r="G41" s="44"/>
      <c r="H41" s="44"/>
      <c r="I41" s="44"/>
      <c r="J41" s="18" t="s">
        <v>46</v>
      </c>
      <c r="K41" s="20">
        <v>1.2</v>
      </c>
      <c r="L41" s="18">
        <v>356</v>
      </c>
      <c r="N41" s="14"/>
    </row>
    <row r="42" spans="1:14" ht="15" customHeight="1">
      <c r="A42" s="19" t="s">
        <v>61</v>
      </c>
      <c r="B42" s="44" t="s">
        <v>352</v>
      </c>
      <c r="C42" s="44"/>
      <c r="D42" s="44"/>
      <c r="E42" s="44"/>
      <c r="F42" s="44"/>
      <c r="G42" s="44"/>
      <c r="H42" s="44"/>
      <c r="I42" s="44"/>
      <c r="J42" s="18" t="s">
        <v>47</v>
      </c>
      <c r="K42" s="30" t="s">
        <v>233</v>
      </c>
      <c r="L42" s="18">
        <v>2685</v>
      </c>
      <c r="N42" s="14"/>
    </row>
    <row r="43" spans="1:14" ht="15" customHeight="1">
      <c r="A43" s="19" t="s">
        <v>48</v>
      </c>
      <c r="B43" s="44" t="s">
        <v>364</v>
      </c>
      <c r="C43" s="44"/>
      <c r="D43" s="44"/>
      <c r="E43" s="44"/>
      <c r="F43" s="44"/>
      <c r="G43" s="44"/>
      <c r="H43" s="44"/>
      <c r="I43" s="44"/>
      <c r="J43" s="18" t="s">
        <v>47</v>
      </c>
      <c r="K43" s="30" t="s">
        <v>153</v>
      </c>
      <c r="L43" s="18">
        <v>2239</v>
      </c>
      <c r="N43" s="14"/>
    </row>
    <row r="44" spans="1:14" ht="15" customHeight="1">
      <c r="A44" s="19" t="s">
        <v>147</v>
      </c>
      <c r="B44" s="44" t="s">
        <v>148</v>
      </c>
      <c r="C44" s="44"/>
      <c r="D44" s="44"/>
      <c r="E44" s="44"/>
      <c r="F44" s="44"/>
      <c r="G44" s="44"/>
      <c r="H44" s="44"/>
      <c r="I44" s="44"/>
      <c r="J44" s="18" t="s">
        <v>149</v>
      </c>
      <c r="K44" s="30" t="s">
        <v>239</v>
      </c>
      <c r="L44" s="18">
        <v>14754</v>
      </c>
      <c r="N44" s="14"/>
    </row>
    <row r="45" spans="1:14" ht="15" customHeight="1">
      <c r="A45" s="19" t="s">
        <v>123</v>
      </c>
      <c r="B45" s="44" t="s">
        <v>365</v>
      </c>
      <c r="C45" s="44"/>
      <c r="D45" s="44"/>
      <c r="E45" s="44"/>
      <c r="F45" s="44"/>
      <c r="G45" s="44"/>
      <c r="H45" s="44"/>
      <c r="I45" s="44"/>
      <c r="J45" s="18" t="s">
        <v>40</v>
      </c>
      <c r="K45" s="30" t="s">
        <v>366</v>
      </c>
      <c r="L45" s="18">
        <v>914</v>
      </c>
      <c r="N45" s="14"/>
    </row>
    <row r="46" spans="1:14" ht="15" customHeight="1">
      <c r="A46" s="19" t="s">
        <v>71</v>
      </c>
      <c r="B46" s="44" t="s">
        <v>72</v>
      </c>
      <c r="C46" s="44"/>
      <c r="D46" s="44"/>
      <c r="E46" s="44"/>
      <c r="F46" s="44"/>
      <c r="G46" s="44"/>
      <c r="H46" s="44"/>
      <c r="I46" s="44"/>
      <c r="J46" s="18" t="s">
        <v>40</v>
      </c>
      <c r="K46" s="30" t="s">
        <v>367</v>
      </c>
      <c r="L46" s="18">
        <v>14028</v>
      </c>
      <c r="N46" s="14"/>
    </row>
    <row r="47" spans="1:14" ht="15" customHeight="1">
      <c r="A47" s="19" t="s">
        <v>368</v>
      </c>
      <c r="B47" s="44" t="s">
        <v>369</v>
      </c>
      <c r="C47" s="44"/>
      <c r="D47" s="44"/>
      <c r="E47" s="44"/>
      <c r="F47" s="44"/>
      <c r="G47" s="44"/>
      <c r="H47" s="44"/>
      <c r="I47" s="44"/>
      <c r="J47" s="18" t="s">
        <v>40</v>
      </c>
      <c r="K47" s="30" t="s">
        <v>370</v>
      </c>
      <c r="L47" s="18">
        <v>88096</v>
      </c>
      <c r="N47" s="14"/>
    </row>
    <row r="48" spans="1:14" ht="15" customHeight="1">
      <c r="A48" s="19" t="s">
        <v>159</v>
      </c>
      <c r="B48" s="44" t="s">
        <v>354</v>
      </c>
      <c r="C48" s="44"/>
      <c r="D48" s="44"/>
      <c r="E48" s="44"/>
      <c r="F48" s="44"/>
      <c r="G48" s="44"/>
      <c r="H48" s="44"/>
      <c r="I48" s="44"/>
      <c r="J48" s="18" t="s">
        <v>40</v>
      </c>
      <c r="K48" s="30" t="s">
        <v>371</v>
      </c>
      <c r="L48" s="18">
        <v>18144</v>
      </c>
      <c r="N48" s="14"/>
    </row>
    <row r="49" spans="1:14" ht="15" customHeight="1">
      <c r="A49" s="19" t="s">
        <v>61</v>
      </c>
      <c r="B49" s="44" t="s">
        <v>130</v>
      </c>
      <c r="C49" s="44"/>
      <c r="D49" s="44"/>
      <c r="E49" s="44"/>
      <c r="F49" s="44"/>
      <c r="G49" s="44"/>
      <c r="H49" s="44"/>
      <c r="I49" s="44"/>
      <c r="J49" s="18" t="s">
        <v>47</v>
      </c>
      <c r="K49" s="30" t="s">
        <v>164</v>
      </c>
      <c r="L49" s="18">
        <v>2398</v>
      </c>
      <c r="N49" s="14"/>
    </row>
    <row r="50" spans="1:14" ht="15" customHeight="1">
      <c r="A50" s="19" t="s">
        <v>85</v>
      </c>
      <c r="B50" s="44" t="s">
        <v>308</v>
      </c>
      <c r="C50" s="44"/>
      <c r="D50" s="44"/>
      <c r="E50" s="44"/>
      <c r="F50" s="44"/>
      <c r="G50" s="44"/>
      <c r="H50" s="44"/>
      <c r="I50" s="44"/>
      <c r="J50" s="18" t="s">
        <v>40</v>
      </c>
      <c r="K50" s="30" t="s">
        <v>372</v>
      </c>
      <c r="L50" s="18">
        <v>927</v>
      </c>
      <c r="N50" s="14"/>
    </row>
    <row r="51" spans="1:14" ht="15" customHeight="1">
      <c r="A51" s="19" t="s">
        <v>61</v>
      </c>
      <c r="B51" s="44" t="s">
        <v>373</v>
      </c>
      <c r="C51" s="44"/>
      <c r="D51" s="44"/>
      <c r="E51" s="44"/>
      <c r="F51" s="44"/>
      <c r="G51" s="44"/>
      <c r="H51" s="44"/>
      <c r="I51" s="44"/>
      <c r="J51" s="18" t="s">
        <v>47</v>
      </c>
      <c r="K51" s="30" t="s">
        <v>153</v>
      </c>
      <c r="L51" s="18">
        <v>43296</v>
      </c>
      <c r="N51" s="14"/>
    </row>
    <row r="52" spans="1:14" ht="15" customHeight="1">
      <c r="A52" s="19" t="s">
        <v>689</v>
      </c>
      <c r="B52" s="44" t="s">
        <v>709</v>
      </c>
      <c r="C52" s="44"/>
      <c r="D52" s="44"/>
      <c r="E52" s="44"/>
      <c r="F52" s="44"/>
      <c r="G52" s="44"/>
      <c r="H52" s="44"/>
      <c r="I52" s="44"/>
      <c r="J52" s="18"/>
      <c r="K52" s="20"/>
      <c r="L52" s="18">
        <f>-600*0.88</f>
        <v>-528</v>
      </c>
      <c r="N52" s="14"/>
    </row>
    <row r="53" spans="1:14" ht="15" customHeight="1">
      <c r="A53" s="19" t="s">
        <v>689</v>
      </c>
      <c r="B53" s="44" t="s">
        <v>710</v>
      </c>
      <c r="C53" s="44"/>
      <c r="D53" s="44"/>
      <c r="E53" s="44"/>
      <c r="F53" s="44"/>
      <c r="G53" s="44"/>
      <c r="H53" s="44"/>
      <c r="I53" s="44"/>
      <c r="J53" s="18"/>
      <c r="K53" s="20"/>
      <c r="L53" s="18">
        <f>-2743*0.88</f>
        <v>-2413.84</v>
      </c>
      <c r="N53" s="14"/>
    </row>
    <row r="54" spans="1:12" ht="12">
      <c r="A54" s="45" t="s">
        <v>51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29.25" customHeight="1">
      <c r="A55" s="19" t="s">
        <v>52</v>
      </c>
      <c r="B55" s="44" t="s">
        <v>53</v>
      </c>
      <c r="C55" s="44"/>
      <c r="D55" s="44"/>
      <c r="E55" s="44"/>
      <c r="F55" s="44"/>
      <c r="G55" s="44"/>
      <c r="H55" s="44"/>
      <c r="I55" s="44"/>
      <c r="J55" s="18" t="s">
        <v>33</v>
      </c>
      <c r="K55" s="20">
        <v>10</v>
      </c>
      <c r="L55" s="24">
        <f>D15</f>
        <v>54999</v>
      </c>
    </row>
    <row r="56" spans="1:12" ht="12">
      <c r="A56" s="45" t="s">
        <v>54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2">
      <c r="A57" s="19" t="s">
        <v>54</v>
      </c>
      <c r="B57" s="44" t="s">
        <v>55</v>
      </c>
      <c r="C57" s="44"/>
      <c r="D57" s="44"/>
      <c r="E57" s="44"/>
      <c r="F57" s="44"/>
      <c r="G57" s="44"/>
      <c r="H57" s="44"/>
      <c r="I57" s="44"/>
      <c r="J57" s="18" t="s">
        <v>33</v>
      </c>
      <c r="K57" s="20">
        <v>10</v>
      </c>
      <c r="L57" s="24">
        <f>E18</f>
        <v>0</v>
      </c>
    </row>
    <row r="58" spans="1:12" ht="12">
      <c r="A58" s="45" t="s">
        <v>56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">
      <c r="A59" s="19" t="s">
        <v>57</v>
      </c>
      <c r="B59" s="44" t="s">
        <v>58</v>
      </c>
      <c r="C59" s="44"/>
      <c r="D59" s="44"/>
      <c r="E59" s="44"/>
      <c r="F59" s="44"/>
      <c r="G59" s="44"/>
      <c r="H59" s="44"/>
      <c r="I59" s="44"/>
      <c r="J59" s="18" t="s">
        <v>33</v>
      </c>
      <c r="K59" s="20">
        <v>10</v>
      </c>
      <c r="L59" s="24">
        <f>F15</f>
        <v>12903</v>
      </c>
    </row>
    <row r="62" spans="1:2" ht="12">
      <c r="A62" s="25" t="s">
        <v>94</v>
      </c>
      <c r="B62" s="1" t="s">
        <v>95</v>
      </c>
    </row>
  </sheetData>
  <mergeCells count="47">
    <mergeCell ref="A1:J1"/>
    <mergeCell ref="A2:J2"/>
    <mergeCell ref="D4:E4"/>
    <mergeCell ref="A6:C6"/>
    <mergeCell ref="B10:B11"/>
    <mergeCell ref="C10:F10"/>
    <mergeCell ref="B23:I23"/>
    <mergeCell ref="A25:L25"/>
    <mergeCell ref="A9:A11"/>
    <mergeCell ref="B9:F9"/>
    <mergeCell ref="G9:G11"/>
    <mergeCell ref="H9:H11"/>
    <mergeCell ref="J9:J11"/>
    <mergeCell ref="B26:I26"/>
    <mergeCell ref="B27:I27"/>
    <mergeCell ref="B28:I28"/>
    <mergeCell ref="B29:I29"/>
    <mergeCell ref="B30:I30"/>
    <mergeCell ref="B31:I31"/>
    <mergeCell ref="B32:I32"/>
    <mergeCell ref="B34:I34"/>
    <mergeCell ref="B33:I33"/>
    <mergeCell ref="B38:I38"/>
    <mergeCell ref="A39:L39"/>
    <mergeCell ref="B40:I40"/>
    <mergeCell ref="B36:I36"/>
    <mergeCell ref="B37:I37"/>
    <mergeCell ref="B43:I43"/>
    <mergeCell ref="B44:I44"/>
    <mergeCell ref="B45:I45"/>
    <mergeCell ref="B46:I46"/>
    <mergeCell ref="B35:I35"/>
    <mergeCell ref="B49:I49"/>
    <mergeCell ref="A54:L54"/>
    <mergeCell ref="B55:I55"/>
    <mergeCell ref="B47:I47"/>
    <mergeCell ref="B48:I48"/>
    <mergeCell ref="B41:I41"/>
    <mergeCell ref="B42:I42"/>
    <mergeCell ref="B50:I50"/>
    <mergeCell ref="B51:I51"/>
    <mergeCell ref="B52:I52"/>
    <mergeCell ref="B53:I53"/>
    <mergeCell ref="A58:L58"/>
    <mergeCell ref="B59:I59"/>
    <mergeCell ref="A56:L56"/>
    <mergeCell ref="B57:I57"/>
  </mergeCells>
  <printOptions/>
  <pageMargins left="0.2" right="0.2" top="0.32" bottom="0.27" header="0.24" footer="0.24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1">
      <selection activeCell="B53" sqref="B53:I53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9.421875" style="1" customWidth="1"/>
    <col min="8" max="8" width="8.7109375" style="1" customWidth="1"/>
    <col min="9" max="9" width="2.421875" style="1" customWidth="1"/>
    <col min="10" max="10" width="9.140625" style="1" customWidth="1"/>
    <col min="11" max="11" width="7.5742187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374</v>
      </c>
      <c r="B4" s="5"/>
      <c r="C4" s="5"/>
      <c r="D4" s="56" t="s">
        <v>1</v>
      </c>
      <c r="E4" s="56"/>
      <c r="F4" s="6">
        <v>3359.5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70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166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/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295641</v>
      </c>
      <c r="C15" s="27">
        <v>230824</v>
      </c>
      <c r="D15" s="27">
        <v>55142</v>
      </c>
      <c r="E15" s="27">
        <v>0</v>
      </c>
      <c r="F15" s="27">
        <v>9675</v>
      </c>
      <c r="G15" s="27">
        <v>159596</v>
      </c>
      <c r="H15" s="27">
        <v>39434</v>
      </c>
      <c r="I15" s="28"/>
      <c r="J15" s="27">
        <f t="shared" si="1"/>
        <v>494671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251499</v>
      </c>
      <c r="C17" s="27">
        <v>194830</v>
      </c>
      <c r="D17" s="27">
        <v>46212</v>
      </c>
      <c r="E17" s="27">
        <v>0</v>
      </c>
      <c r="F17" s="27">
        <v>10457</v>
      </c>
      <c r="G17" s="27">
        <v>135689</v>
      </c>
      <c r="H17" s="27">
        <v>34371</v>
      </c>
      <c r="I17" s="28"/>
      <c r="J17" s="27">
        <f t="shared" si="1"/>
        <v>421559</v>
      </c>
      <c r="L17" s="14"/>
    </row>
    <row r="18" spans="1:10" ht="12">
      <c r="A18" s="11" t="s">
        <v>22</v>
      </c>
      <c r="B18" s="27">
        <f t="shared" si="0"/>
        <v>297173.9</v>
      </c>
      <c r="C18" s="27">
        <f>SUM(L26:L36)</f>
        <v>232356.90000000002</v>
      </c>
      <c r="D18" s="27">
        <f>D15</f>
        <v>55142</v>
      </c>
      <c r="E18" s="27">
        <f>E15</f>
        <v>0</v>
      </c>
      <c r="F18" s="27">
        <f>F15</f>
        <v>9675</v>
      </c>
      <c r="G18" s="27">
        <f>SUM(L38:L59)</f>
        <v>352373.83999999997</v>
      </c>
      <c r="H18" s="27">
        <v>0</v>
      </c>
      <c r="I18" s="28"/>
      <c r="J18" s="27">
        <f t="shared" si="1"/>
        <v>649547.74</v>
      </c>
    </row>
    <row r="19" spans="1:13" ht="24">
      <c r="A19" s="11" t="s">
        <v>23</v>
      </c>
      <c r="B19" s="27">
        <f t="shared" si="0"/>
        <v>-45674.90000000002</v>
      </c>
      <c r="C19" s="27">
        <f aca="true" t="shared" si="2" ref="C19:H19">C14+C17-C18</f>
        <v>-37526.90000000002</v>
      </c>
      <c r="D19" s="27">
        <f t="shared" si="2"/>
        <v>-8930</v>
      </c>
      <c r="E19" s="27">
        <f t="shared" si="2"/>
        <v>0</v>
      </c>
      <c r="F19" s="27">
        <f t="shared" si="2"/>
        <v>782</v>
      </c>
      <c r="G19" s="27">
        <f t="shared" si="2"/>
        <v>-216684.83999999997</v>
      </c>
      <c r="H19" s="27">
        <f t="shared" si="2"/>
        <v>34371</v>
      </c>
      <c r="I19" s="28"/>
      <c r="J19" s="27">
        <f t="shared" si="1"/>
        <v>-227988.74</v>
      </c>
      <c r="L19" s="14"/>
      <c r="M19" s="14"/>
    </row>
    <row r="20" spans="1:13" ht="24">
      <c r="A20" s="11" t="s">
        <v>24</v>
      </c>
      <c r="B20" s="27">
        <f t="shared" si="0"/>
        <v>-1532.9000000000233</v>
      </c>
      <c r="C20" s="27">
        <f aca="true" t="shared" si="3" ref="C20:H20">C13+C15-C18</f>
        <v>-1532.9000000000233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-192777.83999999997</v>
      </c>
      <c r="H20" s="27">
        <f t="shared" si="3"/>
        <v>39434</v>
      </c>
      <c r="I20" s="28"/>
      <c r="J20" s="27">
        <f t="shared" si="1"/>
        <v>-154876.74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23379.6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18813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11302</v>
      </c>
    </row>
    <row r="29" spans="1:12" ht="13.5" customHeight="1">
      <c r="A29" s="19" t="s">
        <v>137</v>
      </c>
      <c r="B29" s="49" t="s">
        <v>138</v>
      </c>
      <c r="C29" s="50"/>
      <c r="D29" s="50"/>
      <c r="E29" s="50"/>
      <c r="F29" s="50"/>
      <c r="G29" s="50"/>
      <c r="H29" s="50"/>
      <c r="I29" s="51"/>
      <c r="J29" s="18" t="s">
        <v>33</v>
      </c>
      <c r="K29" s="20">
        <v>10</v>
      </c>
      <c r="L29" s="22">
        <f>1801.53*10</f>
        <v>18015.3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v>32867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3.2*F4*10</f>
        <v>107504.00000000001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11422</v>
      </c>
      <c r="N32" s="23"/>
    </row>
    <row r="33" spans="1:14" ht="14.25" customHeight="1">
      <c r="A33" s="19" t="s">
        <v>45</v>
      </c>
      <c r="B33" s="46" t="s">
        <v>375</v>
      </c>
      <c r="C33" s="47"/>
      <c r="D33" s="47"/>
      <c r="E33" s="47"/>
      <c r="F33" s="47"/>
      <c r="G33" s="47"/>
      <c r="H33" s="47"/>
      <c r="I33" s="48"/>
      <c r="J33" s="26" t="s">
        <v>118</v>
      </c>
      <c r="K33" s="20">
        <v>4</v>
      </c>
      <c r="L33" s="26">
        <v>4348</v>
      </c>
      <c r="N33" s="23"/>
    </row>
    <row r="34" spans="1:14" ht="14.25" customHeight="1">
      <c r="A34" s="19" t="s">
        <v>45</v>
      </c>
      <c r="B34" s="46" t="s">
        <v>76</v>
      </c>
      <c r="C34" s="47"/>
      <c r="D34" s="47"/>
      <c r="E34" s="47"/>
      <c r="F34" s="47"/>
      <c r="G34" s="47"/>
      <c r="H34" s="47"/>
      <c r="I34" s="48"/>
      <c r="J34" s="26" t="s">
        <v>40</v>
      </c>
      <c r="K34" s="20">
        <v>70</v>
      </c>
      <c r="L34" s="26">
        <v>1823</v>
      </c>
      <c r="N34" s="23"/>
    </row>
    <row r="35" spans="1:14" ht="14.25" customHeight="1">
      <c r="A35" s="19" t="s">
        <v>45</v>
      </c>
      <c r="B35" s="46" t="s">
        <v>486</v>
      </c>
      <c r="C35" s="47"/>
      <c r="D35" s="47"/>
      <c r="E35" s="47"/>
      <c r="F35" s="47"/>
      <c r="G35" s="47"/>
      <c r="H35" s="47"/>
      <c r="I35" s="48"/>
      <c r="J35" s="26" t="s">
        <v>487</v>
      </c>
      <c r="K35" s="20">
        <v>1</v>
      </c>
      <c r="L35" s="26">
        <v>1153</v>
      </c>
      <c r="N35" s="23"/>
    </row>
    <row r="36" spans="1:14" ht="14.25" customHeight="1">
      <c r="A36" s="19" t="s">
        <v>45</v>
      </c>
      <c r="B36" s="46" t="s">
        <v>488</v>
      </c>
      <c r="C36" s="47"/>
      <c r="D36" s="47"/>
      <c r="E36" s="47"/>
      <c r="F36" s="47"/>
      <c r="G36" s="47"/>
      <c r="H36" s="47"/>
      <c r="I36" s="48"/>
      <c r="J36" s="26" t="s">
        <v>487</v>
      </c>
      <c r="K36" s="20">
        <v>1.5</v>
      </c>
      <c r="L36" s="26">
        <v>1730</v>
      </c>
      <c r="N36" s="23"/>
    </row>
    <row r="37" spans="1:12" ht="12">
      <c r="A37" s="45" t="s">
        <v>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3" ht="49.5" customHeight="1">
      <c r="A38" s="19" t="s">
        <v>31</v>
      </c>
      <c r="B38" s="44" t="s">
        <v>32</v>
      </c>
      <c r="C38" s="44"/>
      <c r="D38" s="44"/>
      <c r="E38" s="44"/>
      <c r="F38" s="44"/>
      <c r="G38" s="44"/>
      <c r="H38" s="44"/>
      <c r="I38" s="44"/>
      <c r="J38" s="18" t="s">
        <v>33</v>
      </c>
      <c r="K38" s="20">
        <v>10</v>
      </c>
      <c r="L38" s="18">
        <f>G17*0.12</f>
        <v>16282.68</v>
      </c>
      <c r="M38" s="14"/>
    </row>
    <row r="39" spans="1:14" ht="15" customHeight="1">
      <c r="A39" s="19" t="s">
        <v>49</v>
      </c>
      <c r="B39" s="44" t="s">
        <v>376</v>
      </c>
      <c r="C39" s="44"/>
      <c r="D39" s="44"/>
      <c r="E39" s="44"/>
      <c r="F39" s="44"/>
      <c r="G39" s="44"/>
      <c r="H39" s="44"/>
      <c r="I39" s="44"/>
      <c r="J39" s="18" t="s">
        <v>46</v>
      </c>
      <c r="K39" s="20">
        <v>1</v>
      </c>
      <c r="L39" s="18">
        <v>758</v>
      </c>
      <c r="N39" s="14"/>
    </row>
    <row r="40" spans="1:14" ht="15" customHeight="1">
      <c r="A40" s="19" t="s">
        <v>102</v>
      </c>
      <c r="B40" s="44" t="s">
        <v>377</v>
      </c>
      <c r="C40" s="44"/>
      <c r="D40" s="44"/>
      <c r="E40" s="44"/>
      <c r="F40" s="44"/>
      <c r="G40" s="44"/>
      <c r="H40" s="44"/>
      <c r="I40" s="44"/>
      <c r="J40" s="18" t="s">
        <v>47</v>
      </c>
      <c r="K40" s="20">
        <v>3</v>
      </c>
      <c r="L40" s="18">
        <v>5332</v>
      </c>
      <c r="N40" s="14"/>
    </row>
    <row r="41" spans="1:14" ht="15" customHeight="1">
      <c r="A41" s="19" t="s">
        <v>61</v>
      </c>
      <c r="B41" s="44" t="s">
        <v>352</v>
      </c>
      <c r="C41" s="44"/>
      <c r="D41" s="44"/>
      <c r="E41" s="44"/>
      <c r="F41" s="44"/>
      <c r="G41" s="44"/>
      <c r="H41" s="44"/>
      <c r="I41" s="44"/>
      <c r="J41" s="18" t="s">
        <v>47</v>
      </c>
      <c r="K41" s="20">
        <v>4</v>
      </c>
      <c r="L41" s="18">
        <v>2685</v>
      </c>
      <c r="N41" s="14"/>
    </row>
    <row r="42" spans="1:14" ht="15" customHeight="1">
      <c r="A42" s="19" t="s">
        <v>49</v>
      </c>
      <c r="B42" s="44" t="s">
        <v>378</v>
      </c>
      <c r="C42" s="44"/>
      <c r="D42" s="44"/>
      <c r="E42" s="44"/>
      <c r="F42" s="44"/>
      <c r="G42" s="44"/>
      <c r="H42" s="44"/>
      <c r="I42" s="44"/>
      <c r="J42" s="18" t="s">
        <v>47</v>
      </c>
      <c r="K42" s="30" t="s">
        <v>153</v>
      </c>
      <c r="L42" s="18">
        <v>835</v>
      </c>
      <c r="N42" s="14"/>
    </row>
    <row r="43" spans="1:14" ht="15" customHeight="1">
      <c r="A43" s="19" t="s">
        <v>147</v>
      </c>
      <c r="B43" s="44" t="s">
        <v>148</v>
      </c>
      <c r="C43" s="44"/>
      <c r="D43" s="44"/>
      <c r="E43" s="44"/>
      <c r="F43" s="44"/>
      <c r="G43" s="44"/>
      <c r="H43" s="44"/>
      <c r="I43" s="44"/>
      <c r="J43" s="18" t="s">
        <v>149</v>
      </c>
      <c r="K43" s="30" t="s">
        <v>239</v>
      </c>
      <c r="L43" s="18">
        <v>14754</v>
      </c>
      <c r="N43" s="14"/>
    </row>
    <row r="44" spans="1:14" ht="15" customHeight="1">
      <c r="A44" s="19" t="s">
        <v>102</v>
      </c>
      <c r="B44" s="44" t="s">
        <v>152</v>
      </c>
      <c r="C44" s="44"/>
      <c r="D44" s="44"/>
      <c r="E44" s="44"/>
      <c r="F44" s="44"/>
      <c r="G44" s="44"/>
      <c r="H44" s="44"/>
      <c r="I44" s="44"/>
      <c r="J44" s="18" t="s">
        <v>47</v>
      </c>
      <c r="K44" s="30" t="s">
        <v>153</v>
      </c>
      <c r="L44" s="18">
        <v>2152</v>
      </c>
      <c r="N44" s="14"/>
    </row>
    <row r="45" spans="1:14" ht="15" customHeight="1">
      <c r="A45" s="19" t="s">
        <v>50</v>
      </c>
      <c r="B45" s="44" t="s">
        <v>379</v>
      </c>
      <c r="C45" s="44"/>
      <c r="D45" s="44"/>
      <c r="E45" s="44"/>
      <c r="F45" s="44"/>
      <c r="G45" s="44"/>
      <c r="H45" s="44"/>
      <c r="I45" s="44"/>
      <c r="J45" s="18" t="s">
        <v>47</v>
      </c>
      <c r="K45" s="30" t="s">
        <v>164</v>
      </c>
      <c r="L45" s="18">
        <v>1314</v>
      </c>
      <c r="N45" s="14"/>
    </row>
    <row r="46" spans="1:14" ht="15" customHeight="1">
      <c r="A46" s="19" t="s">
        <v>123</v>
      </c>
      <c r="B46" s="44" t="s">
        <v>365</v>
      </c>
      <c r="C46" s="44"/>
      <c r="D46" s="44"/>
      <c r="E46" s="44"/>
      <c r="F46" s="44"/>
      <c r="G46" s="44"/>
      <c r="H46" s="44"/>
      <c r="I46" s="44"/>
      <c r="J46" s="18" t="s">
        <v>40</v>
      </c>
      <c r="K46" s="30" t="s">
        <v>380</v>
      </c>
      <c r="L46" s="18">
        <v>576</v>
      </c>
      <c r="N46" s="14"/>
    </row>
    <row r="47" spans="1:14" ht="15" customHeight="1">
      <c r="A47" s="19" t="s">
        <v>50</v>
      </c>
      <c r="B47" s="44" t="s">
        <v>381</v>
      </c>
      <c r="C47" s="44"/>
      <c r="D47" s="44"/>
      <c r="E47" s="44"/>
      <c r="F47" s="44"/>
      <c r="G47" s="44"/>
      <c r="H47" s="44"/>
      <c r="I47" s="44"/>
      <c r="J47" s="18" t="s">
        <v>47</v>
      </c>
      <c r="K47" s="30" t="s">
        <v>382</v>
      </c>
      <c r="L47" s="18">
        <v>32068</v>
      </c>
      <c r="N47" s="14"/>
    </row>
    <row r="48" spans="1:14" ht="15" customHeight="1">
      <c r="A48" s="19" t="s">
        <v>48</v>
      </c>
      <c r="B48" s="44" t="s">
        <v>383</v>
      </c>
      <c r="C48" s="44"/>
      <c r="D48" s="44"/>
      <c r="E48" s="44"/>
      <c r="F48" s="44"/>
      <c r="G48" s="44"/>
      <c r="H48" s="44"/>
      <c r="I48" s="44"/>
      <c r="J48" s="18" t="s">
        <v>155</v>
      </c>
      <c r="K48" s="30" t="s">
        <v>384</v>
      </c>
      <c r="L48" s="18">
        <v>44431</v>
      </c>
      <c r="N48" s="14"/>
    </row>
    <row r="49" spans="1:14" ht="15" customHeight="1">
      <c r="A49" s="19" t="s">
        <v>71</v>
      </c>
      <c r="B49" s="44" t="s">
        <v>72</v>
      </c>
      <c r="C49" s="44"/>
      <c r="D49" s="44"/>
      <c r="E49" s="44"/>
      <c r="F49" s="44"/>
      <c r="G49" s="44"/>
      <c r="H49" s="44"/>
      <c r="I49" s="44"/>
      <c r="J49" s="18" t="s">
        <v>40</v>
      </c>
      <c r="K49" s="30" t="s">
        <v>385</v>
      </c>
      <c r="L49" s="18">
        <v>16685</v>
      </c>
      <c r="N49" s="14"/>
    </row>
    <row r="50" spans="1:14" ht="15" customHeight="1">
      <c r="A50" s="19" t="s">
        <v>368</v>
      </c>
      <c r="B50" s="44" t="s">
        <v>369</v>
      </c>
      <c r="C50" s="44"/>
      <c r="D50" s="44"/>
      <c r="E50" s="44"/>
      <c r="F50" s="44"/>
      <c r="G50" s="44"/>
      <c r="H50" s="44"/>
      <c r="I50" s="44"/>
      <c r="J50" s="18" t="s">
        <v>40</v>
      </c>
      <c r="K50" s="30" t="s">
        <v>386</v>
      </c>
      <c r="L50" s="18">
        <v>78382</v>
      </c>
      <c r="N50" s="14"/>
    </row>
    <row r="51" spans="1:14" ht="15" customHeight="1">
      <c r="A51" s="19" t="s">
        <v>61</v>
      </c>
      <c r="B51" s="44" t="s">
        <v>130</v>
      </c>
      <c r="C51" s="44"/>
      <c r="D51" s="44"/>
      <c r="E51" s="44"/>
      <c r="F51" s="44"/>
      <c r="G51" s="44"/>
      <c r="H51" s="44"/>
      <c r="I51" s="44"/>
      <c r="J51" s="18" t="s">
        <v>47</v>
      </c>
      <c r="K51" s="30" t="s">
        <v>233</v>
      </c>
      <c r="L51" s="18">
        <v>3934</v>
      </c>
      <c r="N51" s="14"/>
    </row>
    <row r="52" spans="1:14" ht="15" customHeight="1">
      <c r="A52" s="19" t="s">
        <v>48</v>
      </c>
      <c r="B52" s="44" t="s">
        <v>216</v>
      </c>
      <c r="C52" s="44"/>
      <c r="D52" s="44"/>
      <c r="E52" s="44"/>
      <c r="F52" s="44"/>
      <c r="G52" s="44"/>
      <c r="H52" s="44"/>
      <c r="I52" s="44"/>
      <c r="J52" s="18" t="s">
        <v>47</v>
      </c>
      <c r="K52" s="30" t="s">
        <v>153</v>
      </c>
      <c r="L52" s="18">
        <v>11867</v>
      </c>
      <c r="N52" s="14"/>
    </row>
    <row r="53" spans="1:14" ht="15" customHeight="1">
      <c r="A53" s="19" t="s">
        <v>159</v>
      </c>
      <c r="B53" s="44" t="s">
        <v>160</v>
      </c>
      <c r="C53" s="44"/>
      <c r="D53" s="44"/>
      <c r="E53" s="44"/>
      <c r="F53" s="44"/>
      <c r="G53" s="44"/>
      <c r="H53" s="44"/>
      <c r="I53" s="44"/>
      <c r="J53" s="18" t="s">
        <v>40</v>
      </c>
      <c r="K53" s="30" t="s">
        <v>387</v>
      </c>
      <c r="L53" s="18">
        <v>55386</v>
      </c>
      <c r="N53" s="14"/>
    </row>
    <row r="54" spans="1:14" ht="15" customHeight="1">
      <c r="A54" s="19" t="s">
        <v>85</v>
      </c>
      <c r="B54" s="44" t="s">
        <v>282</v>
      </c>
      <c r="C54" s="44"/>
      <c r="D54" s="44"/>
      <c r="E54" s="44"/>
      <c r="F54" s="44"/>
      <c r="G54" s="44"/>
      <c r="H54" s="44"/>
      <c r="I54" s="44"/>
      <c r="J54" s="18" t="s">
        <v>40</v>
      </c>
      <c r="K54" s="30" t="s">
        <v>388</v>
      </c>
      <c r="L54" s="18">
        <v>1359</v>
      </c>
      <c r="N54" s="14"/>
    </row>
    <row r="55" spans="1:14" ht="15" customHeight="1">
      <c r="A55" s="19" t="s">
        <v>61</v>
      </c>
      <c r="B55" s="44" t="s">
        <v>389</v>
      </c>
      <c r="C55" s="44"/>
      <c r="D55" s="44"/>
      <c r="E55" s="44"/>
      <c r="F55" s="44"/>
      <c r="G55" s="44"/>
      <c r="H55" s="44"/>
      <c r="I55" s="44"/>
      <c r="J55" s="18" t="s">
        <v>47</v>
      </c>
      <c r="K55" s="30" t="s">
        <v>153</v>
      </c>
      <c r="L55" s="18">
        <v>64943</v>
      </c>
      <c r="N55" s="14"/>
    </row>
    <row r="56" spans="1:14" ht="15" customHeight="1">
      <c r="A56" s="19" t="s">
        <v>49</v>
      </c>
      <c r="B56" s="44" t="s">
        <v>92</v>
      </c>
      <c r="C56" s="44"/>
      <c r="D56" s="44"/>
      <c r="E56" s="44"/>
      <c r="F56" s="44"/>
      <c r="G56" s="44"/>
      <c r="H56" s="44"/>
      <c r="I56" s="44"/>
      <c r="J56" s="18" t="s">
        <v>46</v>
      </c>
      <c r="K56" s="30" t="s">
        <v>390</v>
      </c>
      <c r="L56" s="18">
        <v>823</v>
      </c>
      <c r="N56" s="14"/>
    </row>
    <row r="57" spans="1:14" ht="15" customHeight="1">
      <c r="A57" s="19" t="s">
        <v>48</v>
      </c>
      <c r="B57" s="44" t="s">
        <v>249</v>
      </c>
      <c r="C57" s="44"/>
      <c r="D57" s="44"/>
      <c r="E57" s="44"/>
      <c r="F57" s="44"/>
      <c r="G57" s="44"/>
      <c r="H57" s="44"/>
      <c r="I57" s="44"/>
      <c r="J57" s="18" t="s">
        <v>46</v>
      </c>
      <c r="K57" s="30" t="s">
        <v>390</v>
      </c>
      <c r="L57" s="18">
        <v>749</v>
      </c>
      <c r="N57" s="14"/>
    </row>
    <row r="58" spans="1:14" ht="15" customHeight="1">
      <c r="A58" s="19" t="s">
        <v>689</v>
      </c>
      <c r="B58" s="44" t="s">
        <v>709</v>
      </c>
      <c r="C58" s="44"/>
      <c r="D58" s="44"/>
      <c r="E58" s="44"/>
      <c r="F58" s="44"/>
      <c r="G58" s="44"/>
      <c r="H58" s="44"/>
      <c r="I58" s="44"/>
      <c r="J58" s="18"/>
      <c r="K58" s="20"/>
      <c r="L58" s="18">
        <f>-600*0.88</f>
        <v>-528</v>
      </c>
      <c r="N58" s="14"/>
    </row>
    <row r="59" spans="1:14" ht="15" customHeight="1">
      <c r="A59" s="19" t="s">
        <v>689</v>
      </c>
      <c r="B59" s="44" t="s">
        <v>710</v>
      </c>
      <c r="C59" s="44"/>
      <c r="D59" s="44"/>
      <c r="E59" s="44"/>
      <c r="F59" s="44"/>
      <c r="G59" s="44"/>
      <c r="H59" s="44"/>
      <c r="I59" s="44"/>
      <c r="J59" s="18"/>
      <c r="K59" s="20"/>
      <c r="L59" s="18">
        <f>-2743*0.88</f>
        <v>-2413.84</v>
      </c>
      <c r="N59" s="14"/>
    </row>
    <row r="60" spans="1:12" ht="12">
      <c r="A60" s="45" t="s">
        <v>51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29.25" customHeight="1">
      <c r="A61" s="19" t="s">
        <v>52</v>
      </c>
      <c r="B61" s="44" t="s">
        <v>53</v>
      </c>
      <c r="C61" s="44"/>
      <c r="D61" s="44"/>
      <c r="E61" s="44"/>
      <c r="F61" s="44"/>
      <c r="G61" s="44"/>
      <c r="H61" s="44"/>
      <c r="I61" s="44"/>
      <c r="J61" s="18" t="s">
        <v>33</v>
      </c>
      <c r="K61" s="20">
        <v>10</v>
      </c>
      <c r="L61" s="24">
        <f>D15</f>
        <v>55142</v>
      </c>
    </row>
    <row r="62" spans="1:12" ht="12">
      <c r="A62" s="45" t="s">
        <v>54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2">
      <c r="A63" s="19" t="s">
        <v>54</v>
      </c>
      <c r="B63" s="44" t="s">
        <v>55</v>
      </c>
      <c r="C63" s="44"/>
      <c r="D63" s="44"/>
      <c r="E63" s="44"/>
      <c r="F63" s="44"/>
      <c r="G63" s="44"/>
      <c r="H63" s="44"/>
      <c r="I63" s="44"/>
      <c r="J63" s="18" t="s">
        <v>33</v>
      </c>
      <c r="K63" s="20">
        <v>10</v>
      </c>
      <c r="L63" s="24">
        <f>E18</f>
        <v>0</v>
      </c>
    </row>
    <row r="64" spans="1:12" ht="12">
      <c r="A64" s="45" t="s">
        <v>56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12">
      <c r="A65" s="19" t="s">
        <v>57</v>
      </c>
      <c r="B65" s="44" t="s">
        <v>58</v>
      </c>
      <c r="C65" s="44"/>
      <c r="D65" s="44"/>
      <c r="E65" s="44"/>
      <c r="F65" s="44"/>
      <c r="G65" s="44"/>
      <c r="H65" s="44"/>
      <c r="I65" s="44"/>
      <c r="J65" s="18" t="s">
        <v>33</v>
      </c>
      <c r="K65" s="20">
        <v>10</v>
      </c>
      <c r="L65" s="24">
        <f>F15</f>
        <v>9675</v>
      </c>
    </row>
    <row r="68" spans="1:2" ht="12">
      <c r="A68" s="25" t="s">
        <v>94</v>
      </c>
      <c r="B68" s="1" t="s">
        <v>95</v>
      </c>
    </row>
  </sheetData>
  <mergeCells count="53"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A25:L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6:I36"/>
    <mergeCell ref="A37:L37"/>
    <mergeCell ref="B35:I35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55:I55"/>
    <mergeCell ref="B49:I49"/>
    <mergeCell ref="B50:I50"/>
    <mergeCell ref="B51:I51"/>
    <mergeCell ref="B52:I52"/>
    <mergeCell ref="B53:I53"/>
    <mergeCell ref="B54:I54"/>
    <mergeCell ref="B56:I56"/>
    <mergeCell ref="B57:I57"/>
    <mergeCell ref="A60:L60"/>
    <mergeCell ref="B61:I61"/>
    <mergeCell ref="B58:I58"/>
    <mergeCell ref="B59:I59"/>
    <mergeCell ref="A62:L62"/>
    <mergeCell ref="B63:I63"/>
    <mergeCell ref="A64:L64"/>
    <mergeCell ref="B65:I65"/>
  </mergeCells>
  <printOptions/>
  <pageMargins left="0.2" right="0.2" top="0.25" bottom="0.29" header="0.24" footer="0.24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C12" sqref="C12:H12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391</v>
      </c>
      <c r="B4" s="5"/>
      <c r="C4" s="5"/>
      <c r="D4" s="56" t="s">
        <v>1</v>
      </c>
      <c r="E4" s="56"/>
      <c r="F4" s="6">
        <v>1170.7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20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64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/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49395</v>
      </c>
      <c r="C15" s="27">
        <v>37462</v>
      </c>
      <c r="D15" s="27">
        <v>9685</v>
      </c>
      <c r="E15" s="27">
        <v>0</v>
      </c>
      <c r="F15" s="27">
        <v>2248</v>
      </c>
      <c r="G15" s="27">
        <v>28155</v>
      </c>
      <c r="H15" s="27">
        <v>7164</v>
      </c>
      <c r="I15" s="28"/>
      <c r="J15" s="27">
        <f t="shared" si="1"/>
        <v>84714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16077</v>
      </c>
      <c r="C17" s="27">
        <v>11984</v>
      </c>
      <c r="D17" s="27">
        <v>3087</v>
      </c>
      <c r="E17" s="27">
        <v>0</v>
      </c>
      <c r="F17" s="27">
        <v>1006</v>
      </c>
      <c r="G17" s="27">
        <v>9007</v>
      </c>
      <c r="H17" s="27">
        <v>2288</v>
      </c>
      <c r="I17" s="28"/>
      <c r="J17" s="27">
        <f t="shared" si="1"/>
        <v>27372</v>
      </c>
      <c r="L17" s="14"/>
    </row>
    <row r="18" spans="1:10" ht="12">
      <c r="A18" s="11" t="s">
        <v>22</v>
      </c>
      <c r="B18" s="27">
        <f t="shared" si="0"/>
        <v>52148.549999999996</v>
      </c>
      <c r="C18" s="27">
        <f>SUM(L26:L32)</f>
        <v>40215.549999999996</v>
      </c>
      <c r="D18" s="27">
        <f>D15</f>
        <v>9685</v>
      </c>
      <c r="E18" s="27">
        <f>E15</f>
        <v>0</v>
      </c>
      <c r="F18" s="27">
        <f>F15</f>
        <v>2248</v>
      </c>
      <c r="G18" s="27">
        <f>SUM(L34:L34)</f>
        <v>1080.84</v>
      </c>
      <c r="H18" s="27">
        <v>0</v>
      </c>
      <c r="I18" s="28"/>
      <c r="J18" s="27">
        <f t="shared" si="1"/>
        <v>53229.38999999999</v>
      </c>
    </row>
    <row r="19" spans="1:13" ht="24">
      <c r="A19" s="11" t="s">
        <v>23</v>
      </c>
      <c r="B19" s="27">
        <f t="shared" si="0"/>
        <v>-36071.549999999996</v>
      </c>
      <c r="C19" s="27">
        <f aca="true" t="shared" si="2" ref="C19:H19">C14+C17-C18</f>
        <v>-28231.549999999996</v>
      </c>
      <c r="D19" s="27">
        <f t="shared" si="2"/>
        <v>-6598</v>
      </c>
      <c r="E19" s="27">
        <f t="shared" si="2"/>
        <v>0</v>
      </c>
      <c r="F19" s="27">
        <f t="shared" si="2"/>
        <v>-1242</v>
      </c>
      <c r="G19" s="27">
        <f t="shared" si="2"/>
        <v>7926.16</v>
      </c>
      <c r="H19" s="27">
        <f t="shared" si="2"/>
        <v>2288</v>
      </c>
      <c r="I19" s="28"/>
      <c r="J19" s="27">
        <f t="shared" si="1"/>
        <v>-25857.389999999996</v>
      </c>
      <c r="L19" s="14"/>
      <c r="M19" s="14"/>
    </row>
    <row r="20" spans="1:13" ht="24">
      <c r="A20" s="11" t="s">
        <v>24</v>
      </c>
      <c r="B20" s="27">
        <f t="shared" si="0"/>
        <v>-2753.5499999999956</v>
      </c>
      <c r="C20" s="27">
        <f aca="true" t="shared" si="3" ref="C20:H20">C13+C15-C18</f>
        <v>-2753.5499999999956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27074.16</v>
      </c>
      <c r="H20" s="27">
        <f t="shared" si="3"/>
        <v>7164</v>
      </c>
      <c r="I20" s="28"/>
      <c r="J20" s="27">
        <f t="shared" si="1"/>
        <v>31484.610000000004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1438.08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5</v>
      </c>
      <c r="L27" s="21">
        <v>3278</v>
      </c>
    </row>
    <row r="28" spans="1:12" ht="29.2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5</v>
      </c>
      <c r="L28" s="21">
        <v>1380</v>
      </c>
    </row>
    <row r="29" spans="1:12" ht="12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5</v>
      </c>
      <c r="L29" s="21">
        <v>5736</v>
      </c>
    </row>
    <row r="30" spans="1:12" ht="48.75" customHeight="1">
      <c r="A30" s="19" t="s">
        <v>41</v>
      </c>
      <c r="B30" s="44" t="s">
        <v>42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5</v>
      </c>
      <c r="L30" s="21">
        <f>2.21*F4*10</f>
        <v>25872.469999999998</v>
      </c>
    </row>
    <row r="31" spans="1:14" ht="27.75" customHeight="1">
      <c r="A31" s="19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5</v>
      </c>
      <c r="L31" s="22">
        <v>1990</v>
      </c>
      <c r="N31" s="23"/>
    </row>
    <row r="32" spans="1:14" ht="14.25" customHeight="1">
      <c r="A32" s="19" t="s">
        <v>45</v>
      </c>
      <c r="B32" s="46" t="s">
        <v>76</v>
      </c>
      <c r="C32" s="47"/>
      <c r="D32" s="47"/>
      <c r="E32" s="47"/>
      <c r="F32" s="47"/>
      <c r="G32" s="47"/>
      <c r="H32" s="47"/>
      <c r="I32" s="48"/>
      <c r="J32" s="26" t="s">
        <v>40</v>
      </c>
      <c r="K32" s="20">
        <v>20</v>
      </c>
      <c r="L32" s="26">
        <v>521</v>
      </c>
      <c r="N32" s="23"/>
    </row>
    <row r="33" spans="1:12" ht="12">
      <c r="A33" s="45" t="s">
        <v>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3" ht="49.5" customHeight="1">
      <c r="A34" s="19" t="s">
        <v>31</v>
      </c>
      <c r="B34" s="44" t="s">
        <v>32</v>
      </c>
      <c r="C34" s="44"/>
      <c r="D34" s="44"/>
      <c r="E34" s="44"/>
      <c r="F34" s="44"/>
      <c r="G34" s="44"/>
      <c r="H34" s="44"/>
      <c r="I34" s="44"/>
      <c r="J34" s="18" t="s">
        <v>33</v>
      </c>
      <c r="K34" s="20">
        <v>10</v>
      </c>
      <c r="L34" s="18">
        <f>G17*0.12</f>
        <v>1080.84</v>
      </c>
      <c r="M34" s="14"/>
    </row>
    <row r="35" spans="1:12" ht="12">
      <c r="A35" s="45" t="s">
        <v>51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29.25" customHeight="1">
      <c r="A36" s="19" t="s">
        <v>52</v>
      </c>
      <c r="B36" s="44" t="s">
        <v>53</v>
      </c>
      <c r="C36" s="44"/>
      <c r="D36" s="44"/>
      <c r="E36" s="44"/>
      <c r="F36" s="44"/>
      <c r="G36" s="44"/>
      <c r="H36" s="44"/>
      <c r="I36" s="44"/>
      <c r="J36" s="18" t="s">
        <v>33</v>
      </c>
      <c r="K36" s="20">
        <v>10</v>
      </c>
      <c r="L36" s="24">
        <f>D15</f>
        <v>9685</v>
      </c>
    </row>
    <row r="37" spans="1:12" ht="12">
      <c r="A37" s="45" t="s">
        <v>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2">
      <c r="A38" s="19" t="s">
        <v>54</v>
      </c>
      <c r="B38" s="44" t="s">
        <v>55</v>
      </c>
      <c r="C38" s="44"/>
      <c r="D38" s="44"/>
      <c r="E38" s="44"/>
      <c r="F38" s="44"/>
      <c r="G38" s="44"/>
      <c r="H38" s="44"/>
      <c r="I38" s="44"/>
      <c r="J38" s="18" t="s">
        <v>33</v>
      </c>
      <c r="K38" s="20">
        <v>10</v>
      </c>
      <c r="L38" s="24">
        <f>E18</f>
        <v>0</v>
      </c>
    </row>
    <row r="39" spans="1:12" ht="12">
      <c r="A39" s="45" t="s">
        <v>56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2">
      <c r="A40" s="19" t="s">
        <v>57</v>
      </c>
      <c r="B40" s="44" t="s">
        <v>58</v>
      </c>
      <c r="C40" s="44"/>
      <c r="D40" s="44"/>
      <c r="E40" s="44"/>
      <c r="F40" s="44"/>
      <c r="G40" s="44"/>
      <c r="H40" s="44"/>
      <c r="I40" s="44"/>
      <c r="J40" s="18" t="s">
        <v>33</v>
      </c>
      <c r="K40" s="20">
        <v>10</v>
      </c>
      <c r="L40" s="24">
        <f>F15</f>
        <v>2248</v>
      </c>
    </row>
    <row r="43" spans="1:2" ht="12">
      <c r="A43" s="25" t="s">
        <v>94</v>
      </c>
      <c r="B43" s="1" t="s">
        <v>95</v>
      </c>
    </row>
  </sheetData>
  <mergeCells count="28"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B29:I29"/>
    <mergeCell ref="B30:I30"/>
    <mergeCell ref="B31:I31"/>
    <mergeCell ref="A25:L25"/>
    <mergeCell ref="B26:I26"/>
    <mergeCell ref="B27:I27"/>
    <mergeCell ref="B28:I28"/>
    <mergeCell ref="B34:I34"/>
    <mergeCell ref="B32:I32"/>
    <mergeCell ref="A33:L33"/>
    <mergeCell ref="A39:L39"/>
    <mergeCell ref="B40:I40"/>
    <mergeCell ref="A35:L35"/>
    <mergeCell ref="B36:I36"/>
    <mergeCell ref="A37:L37"/>
    <mergeCell ref="B38:I38"/>
  </mergeCells>
  <printOptions/>
  <pageMargins left="0.2" right="0.2" top="0.24" bottom="0.27" header="0.24" footer="0.24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78"/>
  <sheetViews>
    <sheetView workbookViewId="0" topLeftCell="A28">
      <selection activeCell="B48" sqref="B48:I48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392</v>
      </c>
      <c r="B4" s="5"/>
      <c r="C4" s="5"/>
      <c r="D4" s="56" t="s">
        <v>1</v>
      </c>
      <c r="E4" s="56"/>
      <c r="F4" s="6">
        <v>3149.2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75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146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/>
      <c r="C13" s="12"/>
      <c r="D13" s="12"/>
      <c r="E13" s="12"/>
      <c r="F13" s="12"/>
      <c r="G13" s="12"/>
      <c r="H13" s="12"/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/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278330</v>
      </c>
      <c r="C15" s="27">
        <v>213411</v>
      </c>
      <c r="D15" s="27">
        <v>51376</v>
      </c>
      <c r="E15" s="27">
        <v>0</v>
      </c>
      <c r="F15" s="27">
        <v>13543</v>
      </c>
      <c r="G15" s="27">
        <v>149084</v>
      </c>
      <c r="H15" s="27">
        <v>42673</v>
      </c>
      <c r="I15" s="28"/>
      <c r="J15" s="27">
        <f t="shared" si="1"/>
        <v>470087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221068</v>
      </c>
      <c r="C17" s="27">
        <v>169311</v>
      </c>
      <c r="D17" s="27">
        <v>40463</v>
      </c>
      <c r="E17" s="27">
        <v>0</v>
      </c>
      <c r="F17" s="27">
        <v>11294</v>
      </c>
      <c r="G17" s="27">
        <v>117944</v>
      </c>
      <c r="H17" s="27">
        <v>35248</v>
      </c>
      <c r="I17" s="28"/>
      <c r="J17" s="27">
        <f t="shared" si="1"/>
        <v>374260</v>
      </c>
      <c r="L17" s="14"/>
    </row>
    <row r="18" spans="1:10" ht="12">
      <c r="A18" s="11" t="s">
        <v>22</v>
      </c>
      <c r="B18" s="27">
        <f t="shared" si="0"/>
        <v>278672.26</v>
      </c>
      <c r="C18" s="27">
        <f>SUM(L26:L37)</f>
        <v>213753.26</v>
      </c>
      <c r="D18" s="27">
        <f>D15</f>
        <v>51376</v>
      </c>
      <c r="E18" s="27">
        <f>E15</f>
        <v>0</v>
      </c>
      <c r="F18" s="27">
        <f>F15</f>
        <v>13543</v>
      </c>
      <c r="G18" s="27">
        <f>SUM(L39:L67)</f>
        <v>380612.44</v>
      </c>
      <c r="H18" s="27">
        <v>0</v>
      </c>
      <c r="I18" s="28"/>
      <c r="J18" s="27">
        <f t="shared" si="1"/>
        <v>659284.7</v>
      </c>
    </row>
    <row r="19" spans="1:13" ht="24">
      <c r="A19" s="11" t="s">
        <v>23</v>
      </c>
      <c r="B19" s="27">
        <f t="shared" si="0"/>
        <v>-57604.26000000001</v>
      </c>
      <c r="C19" s="27">
        <f aca="true" t="shared" si="2" ref="C19:H19">C14+C17-C18</f>
        <v>-44442.26000000001</v>
      </c>
      <c r="D19" s="27">
        <f t="shared" si="2"/>
        <v>-10913</v>
      </c>
      <c r="E19" s="27">
        <f t="shared" si="2"/>
        <v>0</v>
      </c>
      <c r="F19" s="27">
        <f t="shared" si="2"/>
        <v>-2249</v>
      </c>
      <c r="G19" s="27">
        <f t="shared" si="2"/>
        <v>-262668.44</v>
      </c>
      <c r="H19" s="27">
        <f t="shared" si="2"/>
        <v>35248</v>
      </c>
      <c r="I19" s="28"/>
      <c r="J19" s="27">
        <f t="shared" si="1"/>
        <v>-285024.7</v>
      </c>
      <c r="L19" s="14"/>
      <c r="M19" s="14"/>
    </row>
    <row r="20" spans="1:13" ht="24">
      <c r="A20" s="11" t="s">
        <v>24</v>
      </c>
      <c r="B20" s="27">
        <f t="shared" si="0"/>
        <v>-342.2600000000093</v>
      </c>
      <c r="C20" s="27">
        <f aca="true" t="shared" si="3" ref="C20:H20">C13+C15-C18</f>
        <v>-342.2600000000093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-231528.44</v>
      </c>
      <c r="H20" s="27">
        <f t="shared" si="3"/>
        <v>42673</v>
      </c>
      <c r="I20" s="28"/>
      <c r="J20" s="27">
        <f t="shared" si="1"/>
        <v>-189197.7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20317.32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17636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10239</v>
      </c>
    </row>
    <row r="29" spans="1:12" ht="13.5" customHeight="1">
      <c r="A29" s="19" t="s">
        <v>137</v>
      </c>
      <c r="B29" s="49" t="s">
        <v>138</v>
      </c>
      <c r="C29" s="50"/>
      <c r="D29" s="50"/>
      <c r="E29" s="50"/>
      <c r="F29" s="50"/>
      <c r="G29" s="50"/>
      <c r="H29" s="50"/>
      <c r="I29" s="51"/>
      <c r="J29" s="18" t="s">
        <v>33</v>
      </c>
      <c r="K29" s="20">
        <v>10</v>
      </c>
      <c r="L29" s="22">
        <f>1404.09*10</f>
        <v>14040.9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v>30804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3.12*F4*10</f>
        <v>98255.04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10707</v>
      </c>
      <c r="N32" s="23"/>
    </row>
    <row r="33" spans="1:14" ht="14.25" customHeight="1">
      <c r="A33" s="19" t="s">
        <v>45</v>
      </c>
      <c r="B33" s="46" t="s">
        <v>115</v>
      </c>
      <c r="C33" s="47"/>
      <c r="D33" s="47"/>
      <c r="E33" s="47"/>
      <c r="F33" s="47"/>
      <c r="G33" s="47"/>
      <c r="H33" s="47"/>
      <c r="I33" s="48"/>
      <c r="J33" s="26" t="s">
        <v>40</v>
      </c>
      <c r="K33" s="20">
        <v>250</v>
      </c>
      <c r="L33" s="26">
        <v>3527</v>
      </c>
      <c r="N33" s="23"/>
    </row>
    <row r="34" spans="1:14" ht="14.25" customHeight="1">
      <c r="A34" s="19" t="s">
        <v>45</v>
      </c>
      <c r="B34" s="46" t="s">
        <v>76</v>
      </c>
      <c r="C34" s="47"/>
      <c r="D34" s="47"/>
      <c r="E34" s="47"/>
      <c r="F34" s="47"/>
      <c r="G34" s="47"/>
      <c r="H34" s="47"/>
      <c r="I34" s="48"/>
      <c r="J34" s="26" t="s">
        <v>40</v>
      </c>
      <c r="K34" s="20">
        <v>69</v>
      </c>
      <c r="L34" s="26">
        <v>1797</v>
      </c>
      <c r="N34" s="23"/>
    </row>
    <row r="35" spans="1:14" ht="14.25" customHeight="1">
      <c r="A35" s="19" t="s">
        <v>45</v>
      </c>
      <c r="B35" s="46" t="s">
        <v>486</v>
      </c>
      <c r="C35" s="47"/>
      <c r="D35" s="47"/>
      <c r="E35" s="47"/>
      <c r="F35" s="47"/>
      <c r="G35" s="47"/>
      <c r="H35" s="47"/>
      <c r="I35" s="48"/>
      <c r="J35" s="26" t="s">
        <v>487</v>
      </c>
      <c r="K35" s="20">
        <v>1</v>
      </c>
      <c r="L35" s="26">
        <v>1153</v>
      </c>
      <c r="N35" s="23"/>
    </row>
    <row r="36" spans="1:14" ht="14.25" customHeight="1">
      <c r="A36" s="19" t="s">
        <v>45</v>
      </c>
      <c r="B36" s="46" t="s">
        <v>488</v>
      </c>
      <c r="C36" s="47"/>
      <c r="D36" s="47"/>
      <c r="E36" s="47"/>
      <c r="F36" s="47"/>
      <c r="G36" s="47"/>
      <c r="H36" s="47"/>
      <c r="I36" s="48"/>
      <c r="J36" s="26" t="s">
        <v>487</v>
      </c>
      <c r="K36" s="20">
        <v>2.5</v>
      </c>
      <c r="L36" s="26">
        <v>2883</v>
      </c>
      <c r="N36" s="23"/>
    </row>
    <row r="37" spans="1:14" ht="14.25" customHeight="1">
      <c r="A37" s="19" t="s">
        <v>45</v>
      </c>
      <c r="B37" s="46" t="s">
        <v>583</v>
      </c>
      <c r="C37" s="47"/>
      <c r="D37" s="47"/>
      <c r="E37" s="47"/>
      <c r="F37" s="47"/>
      <c r="G37" s="47"/>
      <c r="H37" s="47"/>
      <c r="I37" s="48"/>
      <c r="J37" s="26" t="s">
        <v>40</v>
      </c>
      <c r="K37" s="20">
        <v>935</v>
      </c>
      <c r="L37" s="26">
        <v>2394</v>
      </c>
      <c r="N37" s="23"/>
    </row>
    <row r="38" spans="1:12" ht="12">
      <c r="A38" s="45" t="s">
        <v>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3" ht="49.5" customHeight="1">
      <c r="A39" s="19" t="s">
        <v>31</v>
      </c>
      <c r="B39" s="44" t="s">
        <v>32</v>
      </c>
      <c r="C39" s="44"/>
      <c r="D39" s="44"/>
      <c r="E39" s="44"/>
      <c r="F39" s="44"/>
      <c r="G39" s="44"/>
      <c r="H39" s="44"/>
      <c r="I39" s="44"/>
      <c r="J39" s="18" t="s">
        <v>33</v>
      </c>
      <c r="K39" s="20">
        <v>10</v>
      </c>
      <c r="L39" s="18">
        <f>G17*0.12</f>
        <v>14153.279999999999</v>
      </c>
      <c r="M39" s="14"/>
    </row>
    <row r="40" spans="1:14" ht="15" customHeight="1">
      <c r="A40" s="19" t="s">
        <v>102</v>
      </c>
      <c r="B40" s="44" t="s">
        <v>393</v>
      </c>
      <c r="C40" s="44"/>
      <c r="D40" s="44"/>
      <c r="E40" s="44"/>
      <c r="F40" s="44"/>
      <c r="G40" s="44"/>
      <c r="H40" s="44"/>
      <c r="I40" s="44"/>
      <c r="J40" s="18" t="s">
        <v>47</v>
      </c>
      <c r="K40" s="20">
        <v>1</v>
      </c>
      <c r="L40" s="18">
        <v>112</v>
      </c>
      <c r="N40" s="14"/>
    </row>
    <row r="41" spans="1:14" ht="15" customHeight="1">
      <c r="A41" s="19" t="s">
        <v>50</v>
      </c>
      <c r="B41" s="44" t="s">
        <v>394</v>
      </c>
      <c r="C41" s="44"/>
      <c r="D41" s="44"/>
      <c r="E41" s="44"/>
      <c r="F41" s="44"/>
      <c r="G41" s="44"/>
      <c r="H41" s="44"/>
      <c r="I41" s="44"/>
      <c r="J41" s="18" t="s">
        <v>47</v>
      </c>
      <c r="K41" s="20">
        <v>2</v>
      </c>
      <c r="L41" s="18">
        <v>879</v>
      </c>
      <c r="N41" s="14"/>
    </row>
    <row r="42" spans="1:14" ht="15" customHeight="1">
      <c r="A42" s="19" t="s">
        <v>50</v>
      </c>
      <c r="B42" s="44" t="s">
        <v>395</v>
      </c>
      <c r="C42" s="44"/>
      <c r="D42" s="44"/>
      <c r="E42" s="44"/>
      <c r="F42" s="44"/>
      <c r="G42" s="44"/>
      <c r="H42" s="44"/>
      <c r="I42" s="44"/>
      <c r="J42" s="18" t="s">
        <v>47</v>
      </c>
      <c r="K42" s="20">
        <v>2</v>
      </c>
      <c r="L42" s="18">
        <v>879</v>
      </c>
      <c r="N42" s="14"/>
    </row>
    <row r="43" spans="1:14" ht="15" customHeight="1">
      <c r="A43" s="19" t="s">
        <v>50</v>
      </c>
      <c r="B43" s="44" t="s">
        <v>397</v>
      </c>
      <c r="C43" s="44"/>
      <c r="D43" s="44"/>
      <c r="E43" s="44"/>
      <c r="F43" s="44"/>
      <c r="G43" s="44"/>
      <c r="H43" s="44"/>
      <c r="I43" s="44"/>
      <c r="J43" s="18" t="s">
        <v>46</v>
      </c>
      <c r="K43" s="30" t="s">
        <v>396</v>
      </c>
      <c r="L43" s="18">
        <v>4694</v>
      </c>
      <c r="N43" s="14"/>
    </row>
    <row r="44" spans="1:14" ht="15" customHeight="1">
      <c r="A44" s="19" t="s">
        <v>50</v>
      </c>
      <c r="B44" s="44" t="s">
        <v>183</v>
      </c>
      <c r="C44" s="44"/>
      <c r="D44" s="44"/>
      <c r="E44" s="44"/>
      <c r="F44" s="44"/>
      <c r="G44" s="44"/>
      <c r="H44" s="44"/>
      <c r="I44" s="44"/>
      <c r="J44" s="18" t="s">
        <v>46</v>
      </c>
      <c r="K44" s="30" t="s">
        <v>398</v>
      </c>
      <c r="L44" s="18">
        <v>1456</v>
      </c>
      <c r="N44" s="14"/>
    </row>
    <row r="45" spans="1:14" ht="15" customHeight="1">
      <c r="A45" s="19" t="s">
        <v>49</v>
      </c>
      <c r="B45" s="44" t="s">
        <v>399</v>
      </c>
      <c r="C45" s="44"/>
      <c r="D45" s="44"/>
      <c r="E45" s="44"/>
      <c r="F45" s="44"/>
      <c r="G45" s="44"/>
      <c r="H45" s="44"/>
      <c r="I45" s="44"/>
      <c r="J45" s="18" t="s">
        <v>46</v>
      </c>
      <c r="K45" s="30" t="s">
        <v>400</v>
      </c>
      <c r="L45" s="18">
        <v>3394</v>
      </c>
      <c r="N45" s="14"/>
    </row>
    <row r="46" spans="1:14" ht="15" customHeight="1">
      <c r="A46" s="19" t="s">
        <v>49</v>
      </c>
      <c r="B46" s="44" t="s">
        <v>401</v>
      </c>
      <c r="C46" s="44"/>
      <c r="D46" s="44"/>
      <c r="E46" s="44"/>
      <c r="F46" s="44"/>
      <c r="G46" s="44"/>
      <c r="H46" s="44"/>
      <c r="I46" s="44"/>
      <c r="J46" s="18" t="s">
        <v>46</v>
      </c>
      <c r="K46" s="30" t="s">
        <v>286</v>
      </c>
      <c r="L46" s="18">
        <v>1085</v>
      </c>
      <c r="N46" s="14"/>
    </row>
    <row r="47" spans="1:14" ht="15" customHeight="1">
      <c r="A47" s="19" t="s">
        <v>49</v>
      </c>
      <c r="B47" s="44" t="s">
        <v>402</v>
      </c>
      <c r="C47" s="44"/>
      <c r="D47" s="44"/>
      <c r="E47" s="44"/>
      <c r="F47" s="44"/>
      <c r="G47" s="44"/>
      <c r="H47" s="44"/>
      <c r="I47" s="44"/>
      <c r="J47" s="18" t="s">
        <v>46</v>
      </c>
      <c r="K47" s="30" t="s">
        <v>403</v>
      </c>
      <c r="L47" s="18">
        <v>2601</v>
      </c>
      <c r="N47" s="14"/>
    </row>
    <row r="48" spans="1:14" ht="15" customHeight="1">
      <c r="A48" s="19" t="s">
        <v>49</v>
      </c>
      <c r="B48" s="44" t="s">
        <v>404</v>
      </c>
      <c r="C48" s="44"/>
      <c r="D48" s="44"/>
      <c r="E48" s="44"/>
      <c r="F48" s="44"/>
      <c r="G48" s="44"/>
      <c r="H48" s="44"/>
      <c r="I48" s="44"/>
      <c r="J48" s="18" t="s">
        <v>46</v>
      </c>
      <c r="K48" s="30" t="s">
        <v>223</v>
      </c>
      <c r="L48" s="18">
        <v>2504</v>
      </c>
      <c r="N48" s="14"/>
    </row>
    <row r="49" spans="1:14" ht="15" customHeight="1">
      <c r="A49" s="19" t="s">
        <v>102</v>
      </c>
      <c r="B49" s="44" t="s">
        <v>405</v>
      </c>
      <c r="C49" s="44"/>
      <c r="D49" s="44"/>
      <c r="E49" s="44"/>
      <c r="F49" s="44"/>
      <c r="G49" s="44"/>
      <c r="H49" s="44"/>
      <c r="I49" s="44"/>
      <c r="J49" s="18" t="s">
        <v>47</v>
      </c>
      <c r="K49" s="30" t="s">
        <v>164</v>
      </c>
      <c r="L49" s="18">
        <v>1104</v>
      </c>
      <c r="N49" s="14"/>
    </row>
    <row r="50" spans="1:14" ht="15" customHeight="1">
      <c r="A50" s="19" t="s">
        <v>406</v>
      </c>
      <c r="B50" s="44" t="s">
        <v>407</v>
      </c>
      <c r="C50" s="44"/>
      <c r="D50" s="44"/>
      <c r="E50" s="44"/>
      <c r="F50" s="44"/>
      <c r="G50" s="44"/>
      <c r="H50" s="44"/>
      <c r="I50" s="44"/>
      <c r="J50" s="18" t="s">
        <v>47</v>
      </c>
      <c r="K50" s="30" t="s">
        <v>153</v>
      </c>
      <c r="L50" s="18">
        <v>382</v>
      </c>
      <c r="N50" s="14"/>
    </row>
    <row r="51" spans="1:14" ht="15" customHeight="1">
      <c r="A51" s="19" t="s">
        <v>61</v>
      </c>
      <c r="B51" s="44" t="s">
        <v>143</v>
      </c>
      <c r="C51" s="44"/>
      <c r="D51" s="44"/>
      <c r="E51" s="44"/>
      <c r="F51" s="44"/>
      <c r="G51" s="44"/>
      <c r="H51" s="44"/>
      <c r="I51" s="44"/>
      <c r="J51" s="18" t="s">
        <v>47</v>
      </c>
      <c r="K51" s="30" t="s">
        <v>233</v>
      </c>
      <c r="L51" s="18">
        <v>2685</v>
      </c>
      <c r="N51" s="14"/>
    </row>
    <row r="52" spans="1:14" ht="15" customHeight="1">
      <c r="A52" s="19" t="s">
        <v>50</v>
      </c>
      <c r="B52" s="44" t="s">
        <v>144</v>
      </c>
      <c r="C52" s="44"/>
      <c r="D52" s="44"/>
      <c r="E52" s="44"/>
      <c r="F52" s="44"/>
      <c r="G52" s="44"/>
      <c r="H52" s="44"/>
      <c r="I52" s="44"/>
      <c r="J52" s="18" t="s">
        <v>47</v>
      </c>
      <c r="K52" s="30" t="s">
        <v>185</v>
      </c>
      <c r="L52" s="18">
        <v>879</v>
      </c>
      <c r="N52" s="14"/>
    </row>
    <row r="53" spans="1:14" ht="15" customHeight="1">
      <c r="A53" s="19" t="s">
        <v>50</v>
      </c>
      <c r="B53" s="44" t="s">
        <v>408</v>
      </c>
      <c r="C53" s="44"/>
      <c r="D53" s="44"/>
      <c r="E53" s="44"/>
      <c r="F53" s="44"/>
      <c r="G53" s="44"/>
      <c r="H53" s="44"/>
      <c r="I53" s="44"/>
      <c r="J53" s="18" t="s">
        <v>46</v>
      </c>
      <c r="K53" s="30" t="s">
        <v>409</v>
      </c>
      <c r="L53" s="18">
        <v>2403</v>
      </c>
      <c r="N53" s="14"/>
    </row>
    <row r="54" spans="1:14" ht="15" customHeight="1">
      <c r="A54" s="19" t="s">
        <v>49</v>
      </c>
      <c r="B54" s="44" t="s">
        <v>410</v>
      </c>
      <c r="C54" s="44"/>
      <c r="D54" s="44"/>
      <c r="E54" s="44"/>
      <c r="F54" s="44"/>
      <c r="G54" s="44"/>
      <c r="H54" s="44"/>
      <c r="I54" s="44"/>
      <c r="J54" s="18" t="s">
        <v>46</v>
      </c>
      <c r="K54" s="30" t="s">
        <v>233</v>
      </c>
      <c r="L54" s="18">
        <v>3352</v>
      </c>
      <c r="N54" s="14"/>
    </row>
    <row r="55" spans="1:14" ht="15" customHeight="1">
      <c r="A55" s="19" t="s">
        <v>49</v>
      </c>
      <c r="B55" s="44" t="s">
        <v>411</v>
      </c>
      <c r="C55" s="44"/>
      <c r="D55" s="44"/>
      <c r="E55" s="44"/>
      <c r="F55" s="44"/>
      <c r="G55" s="44"/>
      <c r="H55" s="44"/>
      <c r="I55" s="44"/>
      <c r="J55" s="18" t="s">
        <v>46</v>
      </c>
      <c r="K55" s="30" t="s">
        <v>164</v>
      </c>
      <c r="L55" s="18">
        <v>1889</v>
      </c>
      <c r="N55" s="14"/>
    </row>
    <row r="56" spans="1:14" ht="15" customHeight="1">
      <c r="A56" s="19" t="s">
        <v>147</v>
      </c>
      <c r="B56" s="44" t="s">
        <v>148</v>
      </c>
      <c r="C56" s="44"/>
      <c r="D56" s="44"/>
      <c r="E56" s="44"/>
      <c r="F56" s="44"/>
      <c r="G56" s="44"/>
      <c r="H56" s="44"/>
      <c r="I56" s="44"/>
      <c r="J56" s="18" t="s">
        <v>149</v>
      </c>
      <c r="K56" s="30" t="s">
        <v>412</v>
      </c>
      <c r="L56" s="18">
        <v>22131</v>
      </c>
      <c r="N56" s="14"/>
    </row>
    <row r="57" spans="1:14" ht="15" customHeight="1">
      <c r="A57" s="19" t="s">
        <v>102</v>
      </c>
      <c r="B57" s="46" t="s">
        <v>152</v>
      </c>
      <c r="C57" s="47"/>
      <c r="D57" s="47"/>
      <c r="E57" s="47"/>
      <c r="F57" s="47"/>
      <c r="G57" s="47"/>
      <c r="H57" s="47"/>
      <c r="I57" s="48"/>
      <c r="J57" s="18" t="s">
        <v>47</v>
      </c>
      <c r="K57" s="30" t="s">
        <v>153</v>
      </c>
      <c r="L57" s="18">
        <v>2152</v>
      </c>
      <c r="N57" s="14"/>
    </row>
    <row r="58" spans="1:14" ht="15" customHeight="1">
      <c r="A58" s="19" t="s">
        <v>368</v>
      </c>
      <c r="B58" s="46" t="s">
        <v>128</v>
      </c>
      <c r="C58" s="47"/>
      <c r="D58" s="47"/>
      <c r="E58" s="47"/>
      <c r="F58" s="47"/>
      <c r="G58" s="47"/>
      <c r="H58" s="47"/>
      <c r="I58" s="48"/>
      <c r="J58" s="18" t="s">
        <v>40</v>
      </c>
      <c r="K58" s="30" t="s">
        <v>413</v>
      </c>
      <c r="L58" s="18">
        <v>75667</v>
      </c>
      <c r="N58" s="14"/>
    </row>
    <row r="59" spans="1:14" ht="15" customHeight="1">
      <c r="A59" s="19" t="s">
        <v>50</v>
      </c>
      <c r="B59" s="44" t="s">
        <v>318</v>
      </c>
      <c r="C59" s="44"/>
      <c r="D59" s="44"/>
      <c r="E59" s="44"/>
      <c r="F59" s="44"/>
      <c r="G59" s="44"/>
      <c r="H59" s="44"/>
      <c r="I59" s="44"/>
      <c r="J59" s="18" t="s">
        <v>47</v>
      </c>
      <c r="K59" s="30" t="s">
        <v>414</v>
      </c>
      <c r="L59" s="18">
        <v>21174</v>
      </c>
      <c r="N59" s="14"/>
    </row>
    <row r="60" spans="1:14" ht="15" customHeight="1">
      <c r="A60" s="19" t="s">
        <v>48</v>
      </c>
      <c r="B60" s="46" t="s">
        <v>415</v>
      </c>
      <c r="C60" s="47"/>
      <c r="D60" s="47"/>
      <c r="E60" s="47"/>
      <c r="F60" s="47"/>
      <c r="G60" s="47"/>
      <c r="H60" s="47"/>
      <c r="I60" s="48"/>
      <c r="J60" s="18" t="s">
        <v>155</v>
      </c>
      <c r="K60" s="30" t="s">
        <v>416</v>
      </c>
      <c r="L60" s="18">
        <v>50911</v>
      </c>
      <c r="N60" s="14"/>
    </row>
    <row r="61" spans="1:14" ht="15" customHeight="1">
      <c r="A61" s="19" t="s">
        <v>131</v>
      </c>
      <c r="B61" s="44" t="s">
        <v>417</v>
      </c>
      <c r="C61" s="44"/>
      <c r="D61" s="44"/>
      <c r="E61" s="44"/>
      <c r="F61" s="44"/>
      <c r="G61" s="44"/>
      <c r="H61" s="44"/>
      <c r="I61" s="44"/>
      <c r="J61" s="18" t="s">
        <v>40</v>
      </c>
      <c r="K61" s="30" t="s">
        <v>418</v>
      </c>
      <c r="L61" s="18">
        <v>47573</v>
      </c>
      <c r="N61" s="14"/>
    </row>
    <row r="62" spans="1:14" ht="15" customHeight="1">
      <c r="A62" s="19" t="s">
        <v>159</v>
      </c>
      <c r="B62" s="46" t="s">
        <v>201</v>
      </c>
      <c r="C62" s="47"/>
      <c r="D62" s="47"/>
      <c r="E62" s="47"/>
      <c r="F62" s="47"/>
      <c r="G62" s="47"/>
      <c r="H62" s="47"/>
      <c r="I62" s="48"/>
      <c r="J62" s="18" t="s">
        <v>40</v>
      </c>
      <c r="K62" s="30" t="s">
        <v>419</v>
      </c>
      <c r="L62" s="18">
        <v>73436</v>
      </c>
      <c r="N62" s="14"/>
    </row>
    <row r="63" spans="1:14" ht="15" customHeight="1">
      <c r="A63" s="19" t="s">
        <v>61</v>
      </c>
      <c r="B63" s="46" t="s">
        <v>420</v>
      </c>
      <c r="C63" s="47"/>
      <c r="D63" s="47"/>
      <c r="E63" s="47"/>
      <c r="F63" s="47"/>
      <c r="G63" s="47"/>
      <c r="H63" s="47"/>
      <c r="I63" s="48"/>
      <c r="J63" s="18" t="s">
        <v>47</v>
      </c>
      <c r="K63" s="30" t="s">
        <v>233</v>
      </c>
      <c r="L63" s="18">
        <v>3934</v>
      </c>
      <c r="N63" s="14"/>
    </row>
    <row r="64" spans="1:14" ht="15" customHeight="1">
      <c r="A64" s="19" t="s">
        <v>131</v>
      </c>
      <c r="B64" s="44" t="s">
        <v>421</v>
      </c>
      <c r="C64" s="44"/>
      <c r="D64" s="44"/>
      <c r="E64" s="44"/>
      <c r="F64" s="44"/>
      <c r="G64" s="44"/>
      <c r="H64" s="44"/>
      <c r="I64" s="44"/>
      <c r="J64" s="18" t="s">
        <v>40</v>
      </c>
      <c r="K64" s="30" t="s">
        <v>422</v>
      </c>
      <c r="L64" s="18">
        <v>40889</v>
      </c>
      <c r="N64" s="14"/>
    </row>
    <row r="65" spans="1:14" ht="15" customHeight="1">
      <c r="A65" s="19" t="s">
        <v>85</v>
      </c>
      <c r="B65" s="44" t="s">
        <v>308</v>
      </c>
      <c r="C65" s="44"/>
      <c r="D65" s="44"/>
      <c r="E65" s="44"/>
      <c r="F65" s="44"/>
      <c r="G65" s="44"/>
      <c r="H65" s="44"/>
      <c r="I65" s="44"/>
      <c r="J65" s="18" t="s">
        <v>40</v>
      </c>
      <c r="K65" s="30" t="s">
        <v>164</v>
      </c>
      <c r="L65" s="18">
        <v>1236</v>
      </c>
      <c r="N65" s="14"/>
    </row>
    <row r="66" spans="1:14" ht="15" customHeight="1">
      <c r="A66" s="19" t="s">
        <v>689</v>
      </c>
      <c r="B66" s="44" t="s">
        <v>709</v>
      </c>
      <c r="C66" s="44"/>
      <c r="D66" s="44"/>
      <c r="E66" s="44"/>
      <c r="F66" s="44"/>
      <c r="G66" s="44"/>
      <c r="H66" s="44"/>
      <c r="I66" s="44"/>
      <c r="J66" s="18"/>
      <c r="K66" s="20"/>
      <c r="L66" s="18">
        <f>-600*0.88</f>
        <v>-528</v>
      </c>
      <c r="N66" s="14"/>
    </row>
    <row r="67" spans="1:14" ht="15" customHeight="1">
      <c r="A67" s="19" t="s">
        <v>689</v>
      </c>
      <c r="B67" s="44" t="s">
        <v>710</v>
      </c>
      <c r="C67" s="44"/>
      <c r="D67" s="44"/>
      <c r="E67" s="44"/>
      <c r="F67" s="44"/>
      <c r="G67" s="44"/>
      <c r="H67" s="44"/>
      <c r="I67" s="44"/>
      <c r="J67" s="18"/>
      <c r="K67" s="20"/>
      <c r="L67" s="18">
        <f>-2743*0.88</f>
        <v>-2413.84</v>
      </c>
      <c r="N67" s="14"/>
    </row>
    <row r="68" spans="1:12" ht="12">
      <c r="A68" s="45" t="s">
        <v>51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1:12" ht="29.25" customHeight="1">
      <c r="A69" s="19" t="s">
        <v>52</v>
      </c>
      <c r="B69" s="44" t="s">
        <v>53</v>
      </c>
      <c r="C69" s="44"/>
      <c r="D69" s="44"/>
      <c r="E69" s="44"/>
      <c r="F69" s="44"/>
      <c r="G69" s="44"/>
      <c r="H69" s="44"/>
      <c r="I69" s="44"/>
      <c r="J69" s="18" t="s">
        <v>33</v>
      </c>
      <c r="K69" s="20">
        <v>10</v>
      </c>
      <c r="L69" s="24">
        <f>D15</f>
        <v>51376</v>
      </c>
    </row>
    <row r="70" spans="1:12" ht="12">
      <c r="A70" s="45" t="s">
        <v>54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2">
      <c r="A71" s="19" t="s">
        <v>54</v>
      </c>
      <c r="B71" s="44" t="s">
        <v>55</v>
      </c>
      <c r="C71" s="44"/>
      <c r="D71" s="44"/>
      <c r="E71" s="44"/>
      <c r="F71" s="44"/>
      <c r="G71" s="44"/>
      <c r="H71" s="44"/>
      <c r="I71" s="44"/>
      <c r="J71" s="18" t="s">
        <v>33</v>
      </c>
      <c r="K71" s="20">
        <v>10</v>
      </c>
      <c r="L71" s="24">
        <f>E18</f>
        <v>0</v>
      </c>
    </row>
    <row r="72" spans="1:12" ht="12">
      <c r="A72" s="45" t="s">
        <v>56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1:12" ht="12">
      <c r="A73" s="19" t="s">
        <v>57</v>
      </c>
      <c r="B73" s="44" t="s">
        <v>58</v>
      </c>
      <c r="C73" s="44"/>
      <c r="D73" s="44"/>
      <c r="E73" s="44"/>
      <c r="F73" s="44"/>
      <c r="G73" s="44"/>
      <c r="H73" s="44"/>
      <c r="I73" s="44"/>
      <c r="J73" s="18" t="s">
        <v>33</v>
      </c>
      <c r="K73" s="20">
        <v>10</v>
      </c>
      <c r="L73" s="24">
        <f>F15</f>
        <v>13543</v>
      </c>
    </row>
    <row r="76" spans="1:2" ht="12">
      <c r="A76" s="25" t="s">
        <v>94</v>
      </c>
      <c r="B76" s="1" t="s">
        <v>95</v>
      </c>
    </row>
    <row r="78" spans="1:12" ht="72" customHeight="1">
      <c r="A78" s="58" t="s">
        <v>721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</row>
  </sheetData>
  <mergeCells count="62"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A25:L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7:I37"/>
    <mergeCell ref="A38:L38"/>
    <mergeCell ref="B36:I36"/>
    <mergeCell ref="B35:I35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60:I60"/>
    <mergeCell ref="B61:I61"/>
    <mergeCell ref="B56:I56"/>
    <mergeCell ref="B57:I57"/>
    <mergeCell ref="B58:I58"/>
    <mergeCell ref="B59:I59"/>
    <mergeCell ref="B65:I65"/>
    <mergeCell ref="B62:I62"/>
    <mergeCell ref="B63:I63"/>
    <mergeCell ref="B64:I64"/>
    <mergeCell ref="A78:L78"/>
    <mergeCell ref="B66:I66"/>
    <mergeCell ref="B67:I67"/>
    <mergeCell ref="A72:L72"/>
    <mergeCell ref="B73:I73"/>
    <mergeCell ref="A68:L68"/>
    <mergeCell ref="B69:I69"/>
    <mergeCell ref="A70:L70"/>
    <mergeCell ref="B71:I71"/>
  </mergeCells>
  <printOptions/>
  <pageMargins left="0.2" right="0.2" top="0.62" bottom="0.24" header="0.24" footer="0.24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A38" sqref="A38:L38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423</v>
      </c>
      <c r="B4" s="5"/>
      <c r="C4" s="5"/>
      <c r="D4" s="56" t="s">
        <v>1</v>
      </c>
      <c r="E4" s="56"/>
      <c r="F4" s="6">
        <v>1069.7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19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61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/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90910</v>
      </c>
      <c r="C15" s="27">
        <v>68439</v>
      </c>
      <c r="D15" s="27">
        <v>17850</v>
      </c>
      <c r="E15" s="27">
        <v>0</v>
      </c>
      <c r="F15" s="27">
        <v>4621</v>
      </c>
      <c r="G15" s="27">
        <v>51437</v>
      </c>
      <c r="H15" s="27">
        <v>12857</v>
      </c>
      <c r="I15" s="28"/>
      <c r="J15" s="27">
        <f t="shared" si="1"/>
        <v>155204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94488</v>
      </c>
      <c r="C17" s="27">
        <v>71317</v>
      </c>
      <c r="D17" s="27">
        <v>18219</v>
      </c>
      <c r="E17" s="27">
        <v>0</v>
      </c>
      <c r="F17" s="27">
        <v>4952</v>
      </c>
      <c r="G17" s="27">
        <v>52387</v>
      </c>
      <c r="H17" s="27">
        <v>14972</v>
      </c>
      <c r="I17" s="28"/>
      <c r="J17" s="27">
        <f t="shared" si="1"/>
        <v>161847</v>
      </c>
      <c r="L17" s="14"/>
    </row>
    <row r="18" spans="1:10" ht="12">
      <c r="A18" s="11" t="s">
        <v>22</v>
      </c>
      <c r="B18" s="27">
        <f t="shared" si="0"/>
        <v>89574.16</v>
      </c>
      <c r="C18" s="27">
        <f>SUM(L26:L37)</f>
        <v>67103.16</v>
      </c>
      <c r="D18" s="27">
        <f>D15</f>
        <v>17850</v>
      </c>
      <c r="E18" s="27">
        <f>E15</f>
        <v>0</v>
      </c>
      <c r="F18" s="27">
        <f>F15</f>
        <v>4621</v>
      </c>
      <c r="G18" s="27">
        <f>SUM(L39:L41)</f>
        <v>26189.44</v>
      </c>
      <c r="H18" s="27">
        <v>0</v>
      </c>
      <c r="I18" s="28"/>
      <c r="J18" s="27">
        <f t="shared" si="1"/>
        <v>115763.6</v>
      </c>
    </row>
    <row r="19" spans="1:13" ht="24">
      <c r="A19" s="11" t="s">
        <v>23</v>
      </c>
      <c r="B19" s="27">
        <f t="shared" si="0"/>
        <v>4913.8399999999965</v>
      </c>
      <c r="C19" s="27">
        <f aca="true" t="shared" si="2" ref="C19:H19">C14+C17-C18</f>
        <v>4213.8399999999965</v>
      </c>
      <c r="D19" s="27">
        <f t="shared" si="2"/>
        <v>369</v>
      </c>
      <c r="E19" s="27">
        <f t="shared" si="2"/>
        <v>0</v>
      </c>
      <c r="F19" s="27">
        <f t="shared" si="2"/>
        <v>331</v>
      </c>
      <c r="G19" s="27">
        <f t="shared" si="2"/>
        <v>26197.56</v>
      </c>
      <c r="H19" s="27">
        <f t="shared" si="2"/>
        <v>14972</v>
      </c>
      <c r="I19" s="28"/>
      <c r="J19" s="27">
        <f t="shared" si="1"/>
        <v>46083.399999999994</v>
      </c>
      <c r="L19" s="14"/>
      <c r="M19" s="14"/>
    </row>
    <row r="20" spans="1:13" ht="24">
      <c r="A20" s="11" t="s">
        <v>24</v>
      </c>
      <c r="B20" s="27">
        <f t="shared" si="0"/>
        <v>1335.8399999999965</v>
      </c>
      <c r="C20" s="27">
        <f aca="true" t="shared" si="3" ref="C20:H20">C13+C15-C18</f>
        <v>1335.8399999999965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25247.56</v>
      </c>
      <c r="H20" s="27">
        <f t="shared" si="3"/>
        <v>12857</v>
      </c>
      <c r="I20" s="28"/>
      <c r="J20" s="27">
        <f t="shared" si="1"/>
        <v>39440.399999999994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8558.039999999999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5990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4068</v>
      </c>
    </row>
    <row r="29" spans="1:12" ht="12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10463</v>
      </c>
    </row>
    <row r="30" spans="1:12" ht="48.75" customHeight="1">
      <c r="A30" s="19" t="s">
        <v>41</v>
      </c>
      <c r="B30" s="44" t="s">
        <v>42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f>2.8*F4*10</f>
        <v>29951.6</v>
      </c>
    </row>
    <row r="31" spans="1:14" ht="27.75" customHeight="1">
      <c r="A31" s="19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2">
        <v>3637</v>
      </c>
      <c r="N31" s="23"/>
    </row>
    <row r="32" spans="1:14" ht="14.25" customHeight="1">
      <c r="A32" s="19" t="s">
        <v>45</v>
      </c>
      <c r="B32" s="46" t="s">
        <v>76</v>
      </c>
      <c r="C32" s="47"/>
      <c r="D32" s="47"/>
      <c r="E32" s="47"/>
      <c r="F32" s="47"/>
      <c r="G32" s="47"/>
      <c r="H32" s="47"/>
      <c r="I32" s="48"/>
      <c r="J32" s="26" t="s">
        <v>40</v>
      </c>
      <c r="K32" s="20">
        <v>20</v>
      </c>
      <c r="L32" s="26">
        <v>521</v>
      </c>
      <c r="N32" s="23"/>
    </row>
    <row r="33" spans="1:14" ht="14.25" customHeight="1">
      <c r="A33" s="19" t="s">
        <v>45</v>
      </c>
      <c r="B33" s="46" t="s">
        <v>680</v>
      </c>
      <c r="C33" s="47"/>
      <c r="D33" s="47"/>
      <c r="E33" s="47"/>
      <c r="F33" s="47"/>
      <c r="G33" s="47"/>
      <c r="H33" s="47"/>
      <c r="I33" s="48"/>
      <c r="J33" s="26" t="s">
        <v>681</v>
      </c>
      <c r="K33" s="20">
        <v>3</v>
      </c>
      <c r="L33" s="26">
        <v>2502</v>
      </c>
      <c r="N33" s="23"/>
    </row>
    <row r="34" spans="1:14" ht="14.25" customHeight="1">
      <c r="A34" s="19" t="s">
        <v>45</v>
      </c>
      <c r="B34" s="46" t="s">
        <v>486</v>
      </c>
      <c r="C34" s="47"/>
      <c r="D34" s="47"/>
      <c r="E34" s="47"/>
      <c r="F34" s="47"/>
      <c r="G34" s="47"/>
      <c r="H34" s="47"/>
      <c r="I34" s="48"/>
      <c r="J34" s="26" t="s">
        <v>487</v>
      </c>
      <c r="K34" s="20">
        <v>1</v>
      </c>
      <c r="L34" s="26">
        <v>1153</v>
      </c>
      <c r="N34" s="23"/>
    </row>
    <row r="35" spans="1:14" ht="14.25" customHeight="1">
      <c r="A35" s="19" t="s">
        <v>45</v>
      </c>
      <c r="B35" s="46" t="s">
        <v>488</v>
      </c>
      <c r="C35" s="47"/>
      <c r="D35" s="47"/>
      <c r="E35" s="47"/>
      <c r="F35" s="47"/>
      <c r="G35" s="47"/>
      <c r="H35" s="47"/>
      <c r="I35" s="48"/>
      <c r="J35" s="26" t="s">
        <v>487</v>
      </c>
      <c r="K35" s="20">
        <v>1.5</v>
      </c>
      <c r="L35" s="26">
        <v>1730</v>
      </c>
      <c r="N35" s="23"/>
    </row>
    <row r="36" spans="1:14" ht="14.25" customHeight="1">
      <c r="A36" s="19" t="s">
        <v>708</v>
      </c>
      <c r="B36" s="44" t="s">
        <v>709</v>
      </c>
      <c r="C36" s="44"/>
      <c r="D36" s="44"/>
      <c r="E36" s="44"/>
      <c r="F36" s="44"/>
      <c r="G36" s="44"/>
      <c r="H36" s="44"/>
      <c r="I36" s="44"/>
      <c r="J36" s="18"/>
      <c r="K36" s="20"/>
      <c r="L36" s="18">
        <f>-300*0.88</f>
        <v>-264</v>
      </c>
      <c r="N36" s="23"/>
    </row>
    <row r="37" spans="1:14" ht="14.25" customHeight="1">
      <c r="A37" s="19" t="s">
        <v>708</v>
      </c>
      <c r="B37" s="44" t="s">
        <v>710</v>
      </c>
      <c r="C37" s="44"/>
      <c r="D37" s="44"/>
      <c r="E37" s="44"/>
      <c r="F37" s="44"/>
      <c r="G37" s="44"/>
      <c r="H37" s="44"/>
      <c r="I37" s="44"/>
      <c r="J37" s="18"/>
      <c r="K37" s="20"/>
      <c r="L37" s="18">
        <f>-1371*0.88</f>
        <v>-1206.48</v>
      </c>
      <c r="N37" s="23"/>
    </row>
    <row r="38" spans="1:12" ht="12">
      <c r="A38" s="45" t="s">
        <v>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3" ht="49.5" customHeight="1">
      <c r="A39" s="19" t="s">
        <v>31</v>
      </c>
      <c r="B39" s="44" t="s">
        <v>32</v>
      </c>
      <c r="C39" s="44"/>
      <c r="D39" s="44"/>
      <c r="E39" s="44"/>
      <c r="F39" s="44"/>
      <c r="G39" s="44"/>
      <c r="H39" s="44"/>
      <c r="I39" s="44"/>
      <c r="J39" s="18" t="s">
        <v>33</v>
      </c>
      <c r="K39" s="20">
        <v>10</v>
      </c>
      <c r="L39" s="18">
        <f>G17*0.12</f>
        <v>6286.44</v>
      </c>
      <c r="M39" s="14"/>
    </row>
    <row r="40" spans="1:14" ht="15" customHeight="1">
      <c r="A40" s="19" t="s">
        <v>48</v>
      </c>
      <c r="B40" s="44" t="s">
        <v>424</v>
      </c>
      <c r="C40" s="44"/>
      <c r="D40" s="44"/>
      <c r="E40" s="44"/>
      <c r="F40" s="44"/>
      <c r="G40" s="44"/>
      <c r="H40" s="44"/>
      <c r="I40" s="44"/>
      <c r="J40" s="18" t="s">
        <v>425</v>
      </c>
      <c r="K40" s="20" t="s">
        <v>426</v>
      </c>
      <c r="L40" s="18">
        <v>18361</v>
      </c>
      <c r="N40" s="14"/>
    </row>
    <row r="41" spans="1:14" ht="15" customHeight="1">
      <c r="A41" s="19" t="s">
        <v>159</v>
      </c>
      <c r="B41" s="44" t="s">
        <v>325</v>
      </c>
      <c r="C41" s="44"/>
      <c r="D41" s="44"/>
      <c r="E41" s="44"/>
      <c r="F41" s="44"/>
      <c r="G41" s="44"/>
      <c r="H41" s="44"/>
      <c r="I41" s="44"/>
      <c r="J41" s="18" t="s">
        <v>40</v>
      </c>
      <c r="K41" s="20">
        <v>1.9</v>
      </c>
      <c r="L41" s="18">
        <v>1542</v>
      </c>
      <c r="N41" s="14"/>
    </row>
    <row r="42" spans="1:12" ht="12">
      <c r="A42" s="45" t="s">
        <v>51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29.25" customHeight="1">
      <c r="A43" s="19" t="s">
        <v>52</v>
      </c>
      <c r="B43" s="44" t="s">
        <v>53</v>
      </c>
      <c r="C43" s="44"/>
      <c r="D43" s="44"/>
      <c r="E43" s="44"/>
      <c r="F43" s="44"/>
      <c r="G43" s="44"/>
      <c r="H43" s="44"/>
      <c r="I43" s="44"/>
      <c r="J43" s="18" t="s">
        <v>33</v>
      </c>
      <c r="K43" s="20">
        <v>10</v>
      </c>
      <c r="L43" s="24">
        <f>D15</f>
        <v>17850</v>
      </c>
    </row>
    <row r="44" spans="1:12" ht="12">
      <c r="A44" s="45" t="s">
        <v>54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2">
      <c r="A45" s="19" t="s">
        <v>54</v>
      </c>
      <c r="B45" s="44" t="s">
        <v>55</v>
      </c>
      <c r="C45" s="44"/>
      <c r="D45" s="44"/>
      <c r="E45" s="44"/>
      <c r="F45" s="44"/>
      <c r="G45" s="44"/>
      <c r="H45" s="44"/>
      <c r="I45" s="44"/>
      <c r="J45" s="18" t="s">
        <v>33</v>
      </c>
      <c r="K45" s="20">
        <v>10</v>
      </c>
      <c r="L45" s="24">
        <f>E18</f>
        <v>0</v>
      </c>
    </row>
    <row r="46" spans="1:12" ht="12">
      <c r="A46" s="45" t="s">
        <v>56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">
      <c r="A47" s="19" t="s">
        <v>57</v>
      </c>
      <c r="B47" s="44" t="s">
        <v>58</v>
      </c>
      <c r="C47" s="44"/>
      <c r="D47" s="44"/>
      <c r="E47" s="44"/>
      <c r="F47" s="44"/>
      <c r="G47" s="44"/>
      <c r="H47" s="44"/>
      <c r="I47" s="44"/>
      <c r="J47" s="18" t="s">
        <v>33</v>
      </c>
      <c r="K47" s="20">
        <v>10</v>
      </c>
      <c r="L47" s="24">
        <f>F15</f>
        <v>4621</v>
      </c>
    </row>
    <row r="50" spans="1:2" ht="12">
      <c r="A50" s="25" t="s">
        <v>94</v>
      </c>
      <c r="B50" s="1" t="s">
        <v>95</v>
      </c>
    </row>
  </sheetData>
  <mergeCells count="35"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A25:L25"/>
    <mergeCell ref="B26:I26"/>
    <mergeCell ref="B27:I27"/>
    <mergeCell ref="B28:I28"/>
    <mergeCell ref="B32:I32"/>
    <mergeCell ref="B35:I35"/>
    <mergeCell ref="A38:L38"/>
    <mergeCell ref="B29:I29"/>
    <mergeCell ref="B30:I30"/>
    <mergeCell ref="B31:I31"/>
    <mergeCell ref="B33:I33"/>
    <mergeCell ref="B34:I34"/>
    <mergeCell ref="B36:I36"/>
    <mergeCell ref="B37:I37"/>
    <mergeCell ref="A42:L42"/>
    <mergeCell ref="B39:I39"/>
    <mergeCell ref="B40:I40"/>
    <mergeCell ref="B41:I41"/>
    <mergeCell ref="B47:I47"/>
    <mergeCell ref="B43:I43"/>
    <mergeCell ref="A44:L44"/>
    <mergeCell ref="B45:I45"/>
    <mergeCell ref="A46:L46"/>
  </mergeCells>
  <printOptions/>
  <pageMargins left="0.2" right="0.2" top="0.32" bottom="0.28" header="0.24" footer="0.24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74"/>
  <sheetViews>
    <sheetView workbookViewId="0" topLeftCell="A7">
      <selection activeCell="L44" sqref="L44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0.710937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427</v>
      </c>
      <c r="B4" s="5"/>
      <c r="C4" s="5"/>
      <c r="D4" s="56" t="s">
        <v>1</v>
      </c>
      <c r="E4" s="56"/>
      <c r="F4" s="6">
        <v>3866.7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96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208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/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342298</v>
      </c>
      <c r="C15" s="27">
        <v>262204</v>
      </c>
      <c r="D15" s="27">
        <v>63390</v>
      </c>
      <c r="E15" s="27">
        <v>0</v>
      </c>
      <c r="F15" s="27">
        <v>16704</v>
      </c>
      <c r="G15" s="27">
        <v>185263</v>
      </c>
      <c r="H15" s="27">
        <v>48879</v>
      </c>
      <c r="I15" s="28"/>
      <c r="J15" s="27">
        <f t="shared" si="1"/>
        <v>576440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272946</v>
      </c>
      <c r="C17" s="27">
        <v>208953</v>
      </c>
      <c r="D17" s="27">
        <v>50141</v>
      </c>
      <c r="E17" s="27">
        <v>0</v>
      </c>
      <c r="F17" s="27">
        <v>13852</v>
      </c>
      <c r="G17" s="27">
        <v>147303</v>
      </c>
      <c r="H17" s="27">
        <v>39688</v>
      </c>
      <c r="I17" s="28"/>
      <c r="J17" s="27">
        <f t="shared" si="1"/>
        <v>459937</v>
      </c>
      <c r="L17" s="14"/>
    </row>
    <row r="18" spans="1:10" ht="12">
      <c r="A18" s="11" t="s">
        <v>22</v>
      </c>
      <c r="B18" s="27">
        <f t="shared" si="0"/>
        <v>341072.11</v>
      </c>
      <c r="C18" s="27">
        <f>SUM(L26:L37)</f>
        <v>260978.11</v>
      </c>
      <c r="D18" s="27">
        <f>D15</f>
        <v>63390</v>
      </c>
      <c r="E18" s="27">
        <f>E15</f>
        <v>0</v>
      </c>
      <c r="F18" s="27">
        <f>F15</f>
        <v>16704</v>
      </c>
      <c r="G18" s="27">
        <f>SUM(L39:L63)</f>
        <v>270420.36</v>
      </c>
      <c r="H18" s="27">
        <v>0</v>
      </c>
      <c r="I18" s="28"/>
      <c r="J18" s="27">
        <f t="shared" si="1"/>
        <v>611492.47</v>
      </c>
    </row>
    <row r="19" spans="1:13" ht="24">
      <c r="A19" s="11" t="s">
        <v>23</v>
      </c>
      <c r="B19" s="27">
        <f t="shared" si="0"/>
        <v>-68126.10999999999</v>
      </c>
      <c r="C19" s="27">
        <f aca="true" t="shared" si="2" ref="C19:H19">C14+C17-C18</f>
        <v>-52025.109999999986</v>
      </c>
      <c r="D19" s="27">
        <f t="shared" si="2"/>
        <v>-13249</v>
      </c>
      <c r="E19" s="27">
        <f t="shared" si="2"/>
        <v>0</v>
      </c>
      <c r="F19" s="27">
        <f t="shared" si="2"/>
        <v>-2852</v>
      </c>
      <c r="G19" s="27">
        <f t="shared" si="2"/>
        <v>-123117.35999999999</v>
      </c>
      <c r="H19" s="27">
        <f t="shared" si="2"/>
        <v>39688</v>
      </c>
      <c r="I19" s="28"/>
      <c r="J19" s="27">
        <f t="shared" si="1"/>
        <v>-151555.46999999997</v>
      </c>
      <c r="L19" s="14"/>
      <c r="M19" s="14"/>
    </row>
    <row r="20" spans="1:13" ht="24">
      <c r="A20" s="11" t="s">
        <v>24</v>
      </c>
      <c r="B20" s="27">
        <f t="shared" si="0"/>
        <v>1225.890000000014</v>
      </c>
      <c r="C20" s="27">
        <f aca="true" t="shared" si="3" ref="C20:H20">C13+C15-C18</f>
        <v>1225.890000000014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-85157.35999999999</v>
      </c>
      <c r="H20" s="27">
        <f t="shared" si="3"/>
        <v>48879</v>
      </c>
      <c r="I20" s="28"/>
      <c r="J20" s="27">
        <f t="shared" si="1"/>
        <v>-35052.46999999997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25074.36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21654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12578</v>
      </c>
    </row>
    <row r="29" spans="1:12" ht="13.5" customHeight="1">
      <c r="A29" s="19" t="s">
        <v>137</v>
      </c>
      <c r="B29" s="49" t="s">
        <v>138</v>
      </c>
      <c r="C29" s="50"/>
      <c r="D29" s="50"/>
      <c r="E29" s="50"/>
      <c r="F29" s="50"/>
      <c r="G29" s="50"/>
      <c r="H29" s="50"/>
      <c r="I29" s="51"/>
      <c r="J29" s="18" t="s">
        <v>33</v>
      </c>
      <c r="K29" s="20">
        <v>10</v>
      </c>
      <c r="L29" s="22">
        <f>1594.17*10</f>
        <v>15941.7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v>37822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3.15*F4*10</f>
        <v>121801.04999999999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13147</v>
      </c>
      <c r="N32" s="23"/>
    </row>
    <row r="33" spans="1:14" ht="14.25" customHeight="1">
      <c r="A33" s="19" t="s">
        <v>45</v>
      </c>
      <c r="B33" s="46" t="s">
        <v>486</v>
      </c>
      <c r="C33" s="47"/>
      <c r="D33" s="47"/>
      <c r="E33" s="47"/>
      <c r="F33" s="47"/>
      <c r="G33" s="47"/>
      <c r="H33" s="47"/>
      <c r="I33" s="48"/>
      <c r="J33" s="26" t="s">
        <v>487</v>
      </c>
      <c r="K33" s="20">
        <v>1</v>
      </c>
      <c r="L33" s="26">
        <v>1153</v>
      </c>
      <c r="N33" s="23"/>
    </row>
    <row r="34" spans="1:14" ht="14.25" customHeight="1">
      <c r="A34" s="19" t="s">
        <v>45</v>
      </c>
      <c r="B34" s="46" t="s">
        <v>488</v>
      </c>
      <c r="C34" s="47"/>
      <c r="D34" s="47"/>
      <c r="E34" s="47"/>
      <c r="F34" s="47"/>
      <c r="G34" s="47"/>
      <c r="H34" s="47"/>
      <c r="I34" s="48"/>
      <c r="J34" s="26" t="s">
        <v>487</v>
      </c>
      <c r="K34" s="20">
        <v>2.5</v>
      </c>
      <c r="L34" s="26">
        <v>2883</v>
      </c>
      <c r="N34" s="23"/>
    </row>
    <row r="35" spans="1:14" ht="14.25" customHeight="1">
      <c r="A35" s="19" t="s">
        <v>45</v>
      </c>
      <c r="B35" s="46" t="s">
        <v>76</v>
      </c>
      <c r="C35" s="47"/>
      <c r="D35" s="47"/>
      <c r="E35" s="47"/>
      <c r="F35" s="47"/>
      <c r="G35" s="47"/>
      <c r="H35" s="47"/>
      <c r="I35" s="48"/>
      <c r="J35" s="26" t="s">
        <v>40</v>
      </c>
      <c r="K35" s="20">
        <v>102.7</v>
      </c>
      <c r="L35" s="26">
        <v>2675</v>
      </c>
      <c r="N35" s="23"/>
    </row>
    <row r="36" spans="1:14" ht="14.25" customHeight="1">
      <c r="A36" s="19" t="s">
        <v>45</v>
      </c>
      <c r="B36" s="46" t="s">
        <v>115</v>
      </c>
      <c r="C36" s="47"/>
      <c r="D36" s="47"/>
      <c r="E36" s="47"/>
      <c r="F36" s="47"/>
      <c r="G36" s="47"/>
      <c r="H36" s="47"/>
      <c r="I36" s="48"/>
      <c r="J36" s="26" t="s">
        <v>40</v>
      </c>
      <c r="K36" s="20">
        <v>100</v>
      </c>
      <c r="L36" s="26">
        <v>1411</v>
      </c>
      <c r="N36" s="23"/>
    </row>
    <row r="37" spans="1:14" ht="14.25" customHeight="1">
      <c r="A37" s="19" t="s">
        <v>45</v>
      </c>
      <c r="B37" s="46" t="s">
        <v>680</v>
      </c>
      <c r="C37" s="47"/>
      <c r="D37" s="47"/>
      <c r="E37" s="47"/>
      <c r="F37" s="47"/>
      <c r="G37" s="47"/>
      <c r="H37" s="47"/>
      <c r="I37" s="48"/>
      <c r="J37" s="26" t="s">
        <v>681</v>
      </c>
      <c r="K37" s="20">
        <v>3</v>
      </c>
      <c r="L37" s="26">
        <v>4838</v>
      </c>
      <c r="N37" s="23"/>
    </row>
    <row r="38" spans="1:12" ht="12">
      <c r="A38" s="45" t="s">
        <v>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3" ht="49.5" customHeight="1">
      <c r="A39" s="19" t="s">
        <v>31</v>
      </c>
      <c r="B39" s="44" t="s">
        <v>32</v>
      </c>
      <c r="C39" s="44"/>
      <c r="D39" s="44"/>
      <c r="E39" s="44"/>
      <c r="F39" s="44"/>
      <c r="G39" s="44"/>
      <c r="H39" s="44"/>
      <c r="I39" s="44"/>
      <c r="J39" s="18" t="s">
        <v>33</v>
      </c>
      <c r="K39" s="20">
        <v>10</v>
      </c>
      <c r="L39" s="18">
        <f>G17*0.12</f>
        <v>17676.36</v>
      </c>
      <c r="M39" s="14"/>
    </row>
    <row r="40" spans="1:14" ht="15" customHeight="1">
      <c r="A40" s="19" t="s">
        <v>123</v>
      </c>
      <c r="B40" s="44" t="s">
        <v>428</v>
      </c>
      <c r="C40" s="44"/>
      <c r="D40" s="44"/>
      <c r="E40" s="44"/>
      <c r="F40" s="44"/>
      <c r="G40" s="44"/>
      <c r="H40" s="44"/>
      <c r="I40" s="44"/>
      <c r="J40" s="18" t="s">
        <v>40</v>
      </c>
      <c r="K40" s="30" t="s">
        <v>429</v>
      </c>
      <c r="L40" s="18">
        <v>2933</v>
      </c>
      <c r="N40" s="14"/>
    </row>
    <row r="41" spans="1:14" ht="15" customHeight="1">
      <c r="A41" s="19" t="s">
        <v>61</v>
      </c>
      <c r="B41" s="44" t="s">
        <v>430</v>
      </c>
      <c r="C41" s="44"/>
      <c r="D41" s="44"/>
      <c r="E41" s="44"/>
      <c r="F41" s="44"/>
      <c r="G41" s="44"/>
      <c r="H41" s="44"/>
      <c r="I41" s="44"/>
      <c r="J41" s="18" t="s">
        <v>47</v>
      </c>
      <c r="K41" s="20">
        <v>6</v>
      </c>
      <c r="L41" s="18">
        <v>4028</v>
      </c>
      <c r="N41" s="14"/>
    </row>
    <row r="42" spans="1:14" ht="15" customHeight="1">
      <c r="A42" s="19" t="s">
        <v>147</v>
      </c>
      <c r="B42" s="44" t="s">
        <v>148</v>
      </c>
      <c r="C42" s="44"/>
      <c r="D42" s="44"/>
      <c r="E42" s="44"/>
      <c r="F42" s="44"/>
      <c r="G42" s="44"/>
      <c r="H42" s="44"/>
      <c r="I42" s="44"/>
      <c r="J42" s="18" t="s">
        <v>149</v>
      </c>
      <c r="K42" s="20">
        <v>19.2</v>
      </c>
      <c r="L42" s="18">
        <v>14754</v>
      </c>
      <c r="N42" s="14"/>
    </row>
    <row r="43" spans="1:14" ht="15" customHeight="1">
      <c r="A43" s="19" t="s">
        <v>368</v>
      </c>
      <c r="B43" s="44" t="s">
        <v>431</v>
      </c>
      <c r="C43" s="44"/>
      <c r="D43" s="44"/>
      <c r="E43" s="44"/>
      <c r="F43" s="44"/>
      <c r="G43" s="44"/>
      <c r="H43" s="44"/>
      <c r="I43" s="44"/>
      <c r="J43" s="18" t="s">
        <v>40</v>
      </c>
      <c r="K43" s="20">
        <v>83</v>
      </c>
      <c r="L43" s="18">
        <v>44524</v>
      </c>
      <c r="N43" s="14"/>
    </row>
    <row r="44" spans="1:14" ht="15" customHeight="1">
      <c r="A44" s="19" t="s">
        <v>48</v>
      </c>
      <c r="B44" s="44" t="s">
        <v>432</v>
      </c>
      <c r="C44" s="44"/>
      <c r="D44" s="44"/>
      <c r="E44" s="44"/>
      <c r="F44" s="44"/>
      <c r="G44" s="44"/>
      <c r="H44" s="44"/>
      <c r="I44" s="44"/>
      <c r="J44" s="18" t="s">
        <v>155</v>
      </c>
      <c r="K44" s="20" t="s">
        <v>433</v>
      </c>
      <c r="L44" s="18">
        <v>54700</v>
      </c>
      <c r="N44" s="14"/>
    </row>
    <row r="45" spans="1:14" ht="15" customHeight="1">
      <c r="A45" s="19" t="s">
        <v>50</v>
      </c>
      <c r="B45" s="44" t="s">
        <v>434</v>
      </c>
      <c r="C45" s="44"/>
      <c r="D45" s="44"/>
      <c r="E45" s="44"/>
      <c r="F45" s="44"/>
      <c r="G45" s="44"/>
      <c r="H45" s="44"/>
      <c r="I45" s="44"/>
      <c r="J45" s="18" t="s">
        <v>47</v>
      </c>
      <c r="K45" s="20">
        <v>1</v>
      </c>
      <c r="L45" s="18">
        <v>6514</v>
      </c>
      <c r="N45" s="14"/>
    </row>
    <row r="46" spans="1:14" ht="15" customHeight="1">
      <c r="A46" s="19" t="s">
        <v>49</v>
      </c>
      <c r="B46" s="44" t="s">
        <v>435</v>
      </c>
      <c r="C46" s="44"/>
      <c r="D46" s="44"/>
      <c r="E46" s="44"/>
      <c r="F46" s="44"/>
      <c r="G46" s="44"/>
      <c r="H46" s="44"/>
      <c r="I46" s="44"/>
      <c r="J46" s="18" t="s">
        <v>46</v>
      </c>
      <c r="K46" s="20">
        <v>1</v>
      </c>
      <c r="L46" s="18">
        <v>920</v>
      </c>
      <c r="N46" s="14"/>
    </row>
    <row r="47" spans="1:14" ht="15" customHeight="1">
      <c r="A47" s="19" t="s">
        <v>61</v>
      </c>
      <c r="B47" s="44" t="s">
        <v>436</v>
      </c>
      <c r="C47" s="44"/>
      <c r="D47" s="44"/>
      <c r="E47" s="44"/>
      <c r="F47" s="44"/>
      <c r="G47" s="44"/>
      <c r="H47" s="44"/>
      <c r="I47" s="44"/>
      <c r="J47" s="18" t="s">
        <v>47</v>
      </c>
      <c r="K47" s="20">
        <v>1</v>
      </c>
      <c r="L47" s="18">
        <v>2850</v>
      </c>
      <c r="N47" s="14"/>
    </row>
    <row r="48" spans="1:14" ht="15" customHeight="1">
      <c r="A48" s="19" t="s">
        <v>50</v>
      </c>
      <c r="B48" s="44" t="s">
        <v>437</v>
      </c>
      <c r="C48" s="44"/>
      <c r="D48" s="44"/>
      <c r="E48" s="44"/>
      <c r="F48" s="44"/>
      <c r="G48" s="44"/>
      <c r="H48" s="44"/>
      <c r="I48" s="44"/>
      <c r="J48" s="18" t="s">
        <v>46</v>
      </c>
      <c r="K48" s="20">
        <v>2.4</v>
      </c>
      <c r="L48" s="18">
        <v>965</v>
      </c>
      <c r="N48" s="14"/>
    </row>
    <row r="49" spans="1:14" ht="15" customHeight="1">
      <c r="A49" s="19" t="s">
        <v>50</v>
      </c>
      <c r="B49" s="44" t="s">
        <v>438</v>
      </c>
      <c r="C49" s="44"/>
      <c r="D49" s="44"/>
      <c r="E49" s="44"/>
      <c r="F49" s="44"/>
      <c r="G49" s="44"/>
      <c r="H49" s="44"/>
      <c r="I49" s="44"/>
      <c r="J49" s="18" t="s">
        <v>46</v>
      </c>
      <c r="K49" s="20">
        <v>1.8</v>
      </c>
      <c r="L49" s="18">
        <v>2184</v>
      </c>
      <c r="N49" s="14"/>
    </row>
    <row r="50" spans="1:14" ht="15" customHeight="1">
      <c r="A50" s="19" t="s">
        <v>48</v>
      </c>
      <c r="B50" s="44" t="s">
        <v>439</v>
      </c>
      <c r="C50" s="44"/>
      <c r="D50" s="44"/>
      <c r="E50" s="44"/>
      <c r="F50" s="44"/>
      <c r="G50" s="44"/>
      <c r="H50" s="44"/>
      <c r="I50" s="44"/>
      <c r="J50" s="18" t="s">
        <v>46</v>
      </c>
      <c r="K50" s="20">
        <v>9</v>
      </c>
      <c r="L50" s="18">
        <v>3276</v>
      </c>
      <c r="N50" s="14"/>
    </row>
    <row r="51" spans="1:14" ht="15" customHeight="1">
      <c r="A51" s="19" t="s">
        <v>48</v>
      </c>
      <c r="B51" s="44" t="s">
        <v>440</v>
      </c>
      <c r="C51" s="44"/>
      <c r="D51" s="44"/>
      <c r="E51" s="44"/>
      <c r="F51" s="44"/>
      <c r="G51" s="44"/>
      <c r="H51" s="44"/>
      <c r="I51" s="44"/>
      <c r="J51" s="18" t="s">
        <v>107</v>
      </c>
      <c r="K51" s="20" t="s">
        <v>441</v>
      </c>
      <c r="L51" s="18">
        <v>3520</v>
      </c>
      <c r="N51" s="14"/>
    </row>
    <row r="52" spans="1:14" ht="15" customHeight="1">
      <c r="A52" s="19" t="s">
        <v>61</v>
      </c>
      <c r="B52" s="44" t="s">
        <v>130</v>
      </c>
      <c r="C52" s="44"/>
      <c r="D52" s="44"/>
      <c r="E52" s="44"/>
      <c r="F52" s="44"/>
      <c r="G52" s="44"/>
      <c r="H52" s="44"/>
      <c r="I52" s="44"/>
      <c r="J52" s="18" t="s">
        <v>47</v>
      </c>
      <c r="K52" s="20">
        <v>2</v>
      </c>
      <c r="L52" s="18">
        <v>1967</v>
      </c>
      <c r="N52" s="14"/>
    </row>
    <row r="53" spans="1:14" ht="15" customHeight="1">
      <c r="A53" s="19" t="s">
        <v>49</v>
      </c>
      <c r="B53" s="44" t="s">
        <v>442</v>
      </c>
      <c r="C53" s="44"/>
      <c r="D53" s="44"/>
      <c r="E53" s="44"/>
      <c r="F53" s="44"/>
      <c r="G53" s="44"/>
      <c r="H53" s="44"/>
      <c r="I53" s="44"/>
      <c r="J53" s="18" t="s">
        <v>46</v>
      </c>
      <c r="K53" s="20">
        <v>1</v>
      </c>
      <c r="L53" s="18">
        <v>843</v>
      </c>
      <c r="N53" s="14"/>
    </row>
    <row r="54" spans="1:14" ht="15" customHeight="1">
      <c r="A54" s="19" t="s">
        <v>48</v>
      </c>
      <c r="B54" s="44" t="s">
        <v>444</v>
      </c>
      <c r="C54" s="44"/>
      <c r="D54" s="44"/>
      <c r="E54" s="44"/>
      <c r="F54" s="44"/>
      <c r="G54" s="44"/>
      <c r="H54" s="44"/>
      <c r="I54" s="44"/>
      <c r="J54" s="18" t="s">
        <v>107</v>
      </c>
      <c r="K54" s="20">
        <v>3</v>
      </c>
      <c r="L54" s="18">
        <v>3025</v>
      </c>
      <c r="N54" s="14"/>
    </row>
    <row r="55" spans="1:14" ht="15" customHeight="1">
      <c r="A55" s="19" t="s">
        <v>48</v>
      </c>
      <c r="B55" s="44" t="s">
        <v>443</v>
      </c>
      <c r="C55" s="44"/>
      <c r="D55" s="44"/>
      <c r="E55" s="44"/>
      <c r="F55" s="44"/>
      <c r="G55" s="44"/>
      <c r="H55" s="44"/>
      <c r="I55" s="44"/>
      <c r="J55" s="18" t="s">
        <v>107</v>
      </c>
      <c r="K55" s="20" t="s">
        <v>447</v>
      </c>
      <c r="L55" s="18">
        <v>3681</v>
      </c>
      <c r="N55" s="14"/>
    </row>
    <row r="56" spans="1:14" ht="15" customHeight="1">
      <c r="A56" s="19" t="s">
        <v>48</v>
      </c>
      <c r="B56" s="44" t="s">
        <v>445</v>
      </c>
      <c r="C56" s="44"/>
      <c r="D56" s="44"/>
      <c r="E56" s="44"/>
      <c r="F56" s="44"/>
      <c r="G56" s="44"/>
      <c r="H56" s="44"/>
      <c r="I56" s="44"/>
      <c r="J56" s="18" t="s">
        <v>107</v>
      </c>
      <c r="K56" s="20" t="s">
        <v>448</v>
      </c>
      <c r="L56" s="18">
        <v>3981</v>
      </c>
      <c r="N56" s="14"/>
    </row>
    <row r="57" spans="1:14" ht="15" customHeight="1">
      <c r="A57" s="19" t="s">
        <v>48</v>
      </c>
      <c r="B57" s="44" t="s">
        <v>446</v>
      </c>
      <c r="C57" s="44"/>
      <c r="D57" s="44"/>
      <c r="E57" s="44"/>
      <c r="F57" s="44"/>
      <c r="G57" s="44"/>
      <c r="H57" s="44"/>
      <c r="I57" s="44"/>
      <c r="J57" s="18" t="s">
        <v>107</v>
      </c>
      <c r="K57" s="20" t="s">
        <v>449</v>
      </c>
      <c r="L57" s="18">
        <v>3640</v>
      </c>
      <c r="N57" s="14"/>
    </row>
    <row r="58" spans="1:14" ht="15" customHeight="1">
      <c r="A58" s="19" t="s">
        <v>48</v>
      </c>
      <c r="B58" s="44" t="s">
        <v>451</v>
      </c>
      <c r="C58" s="44"/>
      <c r="D58" s="44"/>
      <c r="E58" s="44"/>
      <c r="F58" s="44"/>
      <c r="G58" s="44"/>
      <c r="H58" s="44"/>
      <c r="I58" s="44"/>
      <c r="J58" s="18" t="s">
        <v>47</v>
      </c>
      <c r="K58" s="30" t="s">
        <v>450</v>
      </c>
      <c r="L58" s="18">
        <v>4348</v>
      </c>
      <c r="N58" s="14"/>
    </row>
    <row r="59" spans="1:14" ht="15" customHeight="1">
      <c r="A59" s="19" t="s">
        <v>48</v>
      </c>
      <c r="B59" s="44" t="s">
        <v>216</v>
      </c>
      <c r="C59" s="44"/>
      <c r="D59" s="44"/>
      <c r="E59" s="44"/>
      <c r="F59" s="44"/>
      <c r="G59" s="44"/>
      <c r="H59" s="44"/>
      <c r="I59" s="44"/>
      <c r="J59" s="18" t="s">
        <v>47</v>
      </c>
      <c r="K59" s="30" t="s">
        <v>153</v>
      </c>
      <c r="L59" s="18">
        <v>11867</v>
      </c>
      <c r="N59" s="14"/>
    </row>
    <row r="60" spans="1:14" ht="15" customHeight="1">
      <c r="A60" s="19" t="s">
        <v>85</v>
      </c>
      <c r="B60" s="44" t="s">
        <v>308</v>
      </c>
      <c r="C60" s="44"/>
      <c r="D60" s="44"/>
      <c r="E60" s="44"/>
      <c r="F60" s="44"/>
      <c r="G60" s="44"/>
      <c r="H60" s="44"/>
      <c r="I60" s="44"/>
      <c r="J60" s="18" t="s">
        <v>40</v>
      </c>
      <c r="K60" s="30" t="s">
        <v>164</v>
      </c>
      <c r="L60" s="18">
        <v>1236</v>
      </c>
      <c r="N60" s="14"/>
    </row>
    <row r="61" spans="1:14" ht="15" customHeight="1">
      <c r="A61" s="19" t="s">
        <v>48</v>
      </c>
      <c r="B61" s="44" t="s">
        <v>453</v>
      </c>
      <c r="C61" s="44"/>
      <c r="D61" s="44"/>
      <c r="E61" s="44"/>
      <c r="F61" s="44"/>
      <c r="G61" s="44"/>
      <c r="H61" s="44"/>
      <c r="I61" s="44"/>
      <c r="J61" s="18" t="s">
        <v>181</v>
      </c>
      <c r="K61" s="30" t="s">
        <v>452</v>
      </c>
      <c r="L61" s="18">
        <v>4845</v>
      </c>
      <c r="N61" s="14"/>
    </row>
    <row r="62" spans="1:14" ht="15" customHeight="1">
      <c r="A62" s="19" t="s">
        <v>77</v>
      </c>
      <c r="B62" s="44" t="s">
        <v>454</v>
      </c>
      <c r="C62" s="44"/>
      <c r="D62" s="44"/>
      <c r="E62" s="44"/>
      <c r="F62" s="44"/>
      <c r="G62" s="44"/>
      <c r="H62" s="44"/>
      <c r="I62" s="44"/>
      <c r="J62" s="18" t="s">
        <v>47</v>
      </c>
      <c r="K62" s="30" t="s">
        <v>455</v>
      </c>
      <c r="L62" s="18">
        <v>72935</v>
      </c>
      <c r="N62" s="14"/>
    </row>
    <row r="63" spans="1:14" ht="15" customHeight="1">
      <c r="A63" s="19" t="s">
        <v>689</v>
      </c>
      <c r="B63" s="44" t="s">
        <v>709</v>
      </c>
      <c r="C63" s="44"/>
      <c r="D63" s="44"/>
      <c r="E63" s="44"/>
      <c r="F63" s="44"/>
      <c r="G63" s="44"/>
      <c r="H63" s="44"/>
      <c r="I63" s="44"/>
      <c r="J63" s="18"/>
      <c r="K63" s="20"/>
      <c r="L63" s="18">
        <f>-900*0.88</f>
        <v>-792</v>
      </c>
      <c r="N63" s="14"/>
    </row>
    <row r="64" spans="1:12" ht="12">
      <c r="A64" s="45" t="s">
        <v>51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9.25" customHeight="1">
      <c r="A65" s="19" t="s">
        <v>52</v>
      </c>
      <c r="B65" s="44" t="s">
        <v>53</v>
      </c>
      <c r="C65" s="44"/>
      <c r="D65" s="44"/>
      <c r="E65" s="44"/>
      <c r="F65" s="44"/>
      <c r="G65" s="44"/>
      <c r="H65" s="44"/>
      <c r="I65" s="44"/>
      <c r="J65" s="18" t="s">
        <v>33</v>
      </c>
      <c r="K65" s="20">
        <v>10</v>
      </c>
      <c r="L65" s="24">
        <f>D15</f>
        <v>63390</v>
      </c>
    </row>
    <row r="66" spans="1:12" ht="12">
      <c r="A66" s="45" t="s">
        <v>54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1:12" ht="12">
      <c r="A67" s="19" t="s">
        <v>54</v>
      </c>
      <c r="B67" s="44" t="s">
        <v>55</v>
      </c>
      <c r="C67" s="44"/>
      <c r="D67" s="44"/>
      <c r="E67" s="44"/>
      <c r="F67" s="44"/>
      <c r="G67" s="44"/>
      <c r="H67" s="44"/>
      <c r="I67" s="44"/>
      <c r="J67" s="18" t="s">
        <v>33</v>
      </c>
      <c r="K67" s="20">
        <v>10</v>
      </c>
      <c r="L67" s="24">
        <f>E18</f>
        <v>0</v>
      </c>
    </row>
    <row r="68" spans="1:12" ht="12">
      <c r="A68" s="45" t="s">
        <v>56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1:12" ht="12">
      <c r="A69" s="19" t="s">
        <v>57</v>
      </c>
      <c r="B69" s="44" t="s">
        <v>58</v>
      </c>
      <c r="C69" s="44"/>
      <c r="D69" s="44"/>
      <c r="E69" s="44"/>
      <c r="F69" s="44"/>
      <c r="G69" s="44"/>
      <c r="H69" s="44"/>
      <c r="I69" s="44"/>
      <c r="J69" s="18" t="s">
        <v>33</v>
      </c>
      <c r="K69" s="20">
        <v>10</v>
      </c>
      <c r="L69" s="24">
        <f>F15</f>
        <v>16704</v>
      </c>
    </row>
    <row r="72" spans="1:2" ht="12">
      <c r="A72" s="25" t="s">
        <v>94</v>
      </c>
      <c r="B72" s="1" t="s">
        <v>95</v>
      </c>
    </row>
    <row r="74" spans="1:12" ht="57" customHeight="1">
      <c r="A74" s="59" t="s">
        <v>722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</row>
  </sheetData>
  <mergeCells count="58"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A25:L25"/>
    <mergeCell ref="B26:I26"/>
    <mergeCell ref="B27:I27"/>
    <mergeCell ref="B28:I28"/>
    <mergeCell ref="B30:I30"/>
    <mergeCell ref="B31:I31"/>
    <mergeCell ref="B32:I32"/>
    <mergeCell ref="B35:I35"/>
    <mergeCell ref="B33:I33"/>
    <mergeCell ref="B34:I34"/>
    <mergeCell ref="B63:I63"/>
    <mergeCell ref="B37:I37"/>
    <mergeCell ref="A38:L38"/>
    <mergeCell ref="B39:I39"/>
    <mergeCell ref="B40:I40"/>
    <mergeCell ref="B50:I50"/>
    <mergeCell ref="B61:I61"/>
    <mergeCell ref="B62:I62"/>
    <mergeCell ref="B53:I53"/>
    <mergeCell ref="B54:I54"/>
    <mergeCell ref="B67:I67"/>
    <mergeCell ref="A68:L68"/>
    <mergeCell ref="B69:I69"/>
    <mergeCell ref="A64:L64"/>
    <mergeCell ref="B65:I65"/>
    <mergeCell ref="A66:L66"/>
    <mergeCell ref="B49:I49"/>
    <mergeCell ref="B55:I55"/>
    <mergeCell ref="B60:I60"/>
    <mergeCell ref="B57:I57"/>
    <mergeCell ref="B58:I58"/>
    <mergeCell ref="B59:I59"/>
    <mergeCell ref="B45:I45"/>
    <mergeCell ref="B46:I46"/>
    <mergeCell ref="B47:I47"/>
    <mergeCell ref="B48:I48"/>
    <mergeCell ref="A74:L74"/>
    <mergeCell ref="B41:I41"/>
    <mergeCell ref="B29:I29"/>
    <mergeCell ref="B36:I36"/>
    <mergeCell ref="B56:I56"/>
    <mergeCell ref="B51:I51"/>
    <mergeCell ref="B52:I52"/>
    <mergeCell ref="B42:I42"/>
    <mergeCell ref="B43:I43"/>
    <mergeCell ref="B44:I44"/>
  </mergeCells>
  <printOptions/>
  <pageMargins left="0.21" right="0.2" top="0.62" bottom="0.24" header="0.24" footer="0.24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58" sqref="A58:L58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456</v>
      </c>
      <c r="B4" s="5"/>
      <c r="C4" s="5"/>
      <c r="D4" s="56" t="s">
        <v>1</v>
      </c>
      <c r="E4" s="56"/>
      <c r="F4" s="6">
        <v>3184.6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76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145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/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279238</v>
      </c>
      <c r="C15" s="27">
        <v>218100</v>
      </c>
      <c r="D15" s="27">
        <v>51967</v>
      </c>
      <c r="E15" s="27">
        <v>0</v>
      </c>
      <c r="F15" s="27">
        <v>9171</v>
      </c>
      <c r="G15" s="27">
        <v>153118</v>
      </c>
      <c r="H15" s="27">
        <v>44897</v>
      </c>
      <c r="I15" s="28"/>
      <c r="J15" s="27">
        <f t="shared" si="1"/>
        <v>477253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255731</v>
      </c>
      <c r="C17" s="27">
        <v>198508</v>
      </c>
      <c r="D17" s="27">
        <v>47305</v>
      </c>
      <c r="E17" s="27">
        <v>0</v>
      </c>
      <c r="F17" s="27">
        <v>9918</v>
      </c>
      <c r="G17" s="27">
        <v>139492</v>
      </c>
      <c r="H17" s="27">
        <v>40539</v>
      </c>
      <c r="I17" s="28"/>
      <c r="J17" s="27">
        <f t="shared" si="1"/>
        <v>435762</v>
      </c>
      <c r="L17" s="14"/>
    </row>
    <row r="18" spans="1:10" ht="12">
      <c r="A18" s="11" t="s">
        <v>22</v>
      </c>
      <c r="B18" s="27">
        <f t="shared" si="0"/>
        <v>280600.56</v>
      </c>
      <c r="C18" s="27">
        <f>SUM(L26:L37)</f>
        <v>219462.56</v>
      </c>
      <c r="D18" s="27">
        <f>D15</f>
        <v>51967</v>
      </c>
      <c r="E18" s="27">
        <f>E15</f>
        <v>0</v>
      </c>
      <c r="F18" s="27">
        <f>F15</f>
        <v>9171</v>
      </c>
      <c r="G18" s="27">
        <f>SUM(L39:L57)</f>
        <v>175521.2</v>
      </c>
      <c r="H18" s="27">
        <v>0</v>
      </c>
      <c r="I18" s="28"/>
      <c r="J18" s="27">
        <f t="shared" si="1"/>
        <v>456121.76</v>
      </c>
    </row>
    <row r="19" spans="1:13" ht="24">
      <c r="A19" s="11" t="s">
        <v>23</v>
      </c>
      <c r="B19" s="27">
        <f t="shared" si="0"/>
        <v>-24869.559999999998</v>
      </c>
      <c r="C19" s="27">
        <f aca="true" t="shared" si="2" ref="C19:H19">C14+C17-C18</f>
        <v>-20954.559999999998</v>
      </c>
      <c r="D19" s="27">
        <f t="shared" si="2"/>
        <v>-4662</v>
      </c>
      <c r="E19" s="27">
        <f t="shared" si="2"/>
        <v>0</v>
      </c>
      <c r="F19" s="27">
        <f t="shared" si="2"/>
        <v>747</v>
      </c>
      <c r="G19" s="27">
        <f t="shared" si="2"/>
        <v>-36029.20000000001</v>
      </c>
      <c r="H19" s="27">
        <f t="shared" si="2"/>
        <v>40539</v>
      </c>
      <c r="I19" s="28"/>
      <c r="J19" s="27">
        <f t="shared" si="1"/>
        <v>-20359.76000000001</v>
      </c>
      <c r="L19" s="14"/>
      <c r="M19" s="14"/>
    </row>
    <row r="20" spans="1:13" ht="24">
      <c r="A20" s="11" t="s">
        <v>24</v>
      </c>
      <c r="B20" s="27">
        <f t="shared" si="0"/>
        <v>-1362.5599999999977</v>
      </c>
      <c r="C20" s="27">
        <f aca="true" t="shared" si="3" ref="C20:H20">C13+C15-C18</f>
        <v>-1362.5599999999977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-22403.20000000001</v>
      </c>
      <c r="H20" s="27">
        <f t="shared" si="3"/>
        <v>44897</v>
      </c>
      <c r="I20" s="28"/>
      <c r="J20" s="27">
        <f t="shared" si="1"/>
        <v>21131.23999999999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23820.96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17834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11739</v>
      </c>
    </row>
    <row r="29" spans="1:12" ht="13.5" customHeight="1">
      <c r="A29" s="19" t="s">
        <v>137</v>
      </c>
      <c r="B29" s="49" t="s">
        <v>138</v>
      </c>
      <c r="C29" s="50"/>
      <c r="D29" s="50"/>
      <c r="E29" s="50"/>
      <c r="F29" s="50"/>
      <c r="G29" s="50"/>
      <c r="H29" s="50"/>
      <c r="I29" s="51"/>
      <c r="J29" s="18" t="s">
        <v>33</v>
      </c>
      <c r="K29" s="20">
        <v>10</v>
      </c>
      <c r="L29" s="22">
        <f>1430.92*10</f>
        <v>14309.2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v>31150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2.9*F4*10</f>
        <v>92353.4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10828</v>
      </c>
      <c r="N32" s="23"/>
    </row>
    <row r="33" spans="1:14" ht="13.5" customHeight="1">
      <c r="A33" s="19" t="s">
        <v>45</v>
      </c>
      <c r="B33" s="46" t="s">
        <v>680</v>
      </c>
      <c r="C33" s="47"/>
      <c r="D33" s="47"/>
      <c r="E33" s="47"/>
      <c r="F33" s="47"/>
      <c r="G33" s="47"/>
      <c r="H33" s="47"/>
      <c r="I33" s="48"/>
      <c r="J33" s="26" t="s">
        <v>681</v>
      </c>
      <c r="K33" s="20">
        <v>3</v>
      </c>
      <c r="L33" s="26">
        <v>3046</v>
      </c>
      <c r="N33" s="23"/>
    </row>
    <row r="34" spans="1:14" ht="14.25" customHeight="1">
      <c r="A34" s="19" t="s">
        <v>45</v>
      </c>
      <c r="B34" s="46" t="s">
        <v>76</v>
      </c>
      <c r="C34" s="47"/>
      <c r="D34" s="47"/>
      <c r="E34" s="47"/>
      <c r="F34" s="47"/>
      <c r="G34" s="47"/>
      <c r="H34" s="47"/>
      <c r="I34" s="48"/>
      <c r="J34" s="26" t="s">
        <v>40</v>
      </c>
      <c r="K34" s="20">
        <v>160</v>
      </c>
      <c r="L34" s="26">
        <v>4167</v>
      </c>
      <c r="N34" s="23"/>
    </row>
    <row r="35" spans="1:14" ht="14.25" customHeight="1">
      <c r="A35" s="19" t="s">
        <v>45</v>
      </c>
      <c r="B35" s="46" t="s">
        <v>115</v>
      </c>
      <c r="C35" s="47"/>
      <c r="D35" s="47"/>
      <c r="E35" s="47"/>
      <c r="F35" s="47"/>
      <c r="G35" s="47"/>
      <c r="H35" s="47"/>
      <c r="I35" s="48"/>
      <c r="J35" s="26" t="s">
        <v>40</v>
      </c>
      <c r="K35" s="20">
        <v>438</v>
      </c>
      <c r="L35" s="26">
        <v>6179</v>
      </c>
      <c r="N35" s="23"/>
    </row>
    <row r="36" spans="1:14" ht="14.25" customHeight="1">
      <c r="A36" s="19" t="s">
        <v>45</v>
      </c>
      <c r="B36" s="46" t="s">
        <v>486</v>
      </c>
      <c r="C36" s="47"/>
      <c r="D36" s="47"/>
      <c r="E36" s="47"/>
      <c r="F36" s="47"/>
      <c r="G36" s="47"/>
      <c r="H36" s="47"/>
      <c r="I36" s="48"/>
      <c r="J36" s="26" t="s">
        <v>487</v>
      </c>
      <c r="K36" s="20">
        <v>1</v>
      </c>
      <c r="L36" s="26">
        <v>1153</v>
      </c>
      <c r="N36" s="23"/>
    </row>
    <row r="37" spans="1:14" ht="14.25" customHeight="1">
      <c r="A37" s="19" t="s">
        <v>45</v>
      </c>
      <c r="B37" s="46" t="s">
        <v>488</v>
      </c>
      <c r="C37" s="47"/>
      <c r="D37" s="47"/>
      <c r="E37" s="47"/>
      <c r="F37" s="47"/>
      <c r="G37" s="47"/>
      <c r="H37" s="47"/>
      <c r="I37" s="48"/>
      <c r="J37" s="26" t="s">
        <v>487</v>
      </c>
      <c r="K37" s="20">
        <v>2.5</v>
      </c>
      <c r="L37" s="26">
        <v>2883</v>
      </c>
      <c r="N37" s="23"/>
    </row>
    <row r="38" spans="1:12" ht="12">
      <c r="A38" s="45" t="s">
        <v>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3" ht="49.5" customHeight="1">
      <c r="A39" s="19" t="s">
        <v>31</v>
      </c>
      <c r="B39" s="44" t="s">
        <v>32</v>
      </c>
      <c r="C39" s="44"/>
      <c r="D39" s="44"/>
      <c r="E39" s="44"/>
      <c r="F39" s="44"/>
      <c r="G39" s="44"/>
      <c r="H39" s="44"/>
      <c r="I39" s="44"/>
      <c r="J39" s="18" t="s">
        <v>33</v>
      </c>
      <c r="K39" s="20">
        <v>10</v>
      </c>
      <c r="L39" s="18">
        <f>G17*0.12</f>
        <v>16739.04</v>
      </c>
      <c r="M39" s="14"/>
    </row>
    <row r="40" spans="1:14" ht="15" customHeight="1">
      <c r="A40" s="19" t="s">
        <v>78</v>
      </c>
      <c r="B40" s="44" t="s">
        <v>457</v>
      </c>
      <c r="C40" s="44"/>
      <c r="D40" s="44"/>
      <c r="E40" s="44"/>
      <c r="F40" s="44"/>
      <c r="G40" s="44"/>
      <c r="H40" s="44"/>
      <c r="I40" s="44"/>
      <c r="J40" s="18" t="s">
        <v>40</v>
      </c>
      <c r="K40" s="30" t="s">
        <v>372</v>
      </c>
      <c r="L40" s="18">
        <v>2666</v>
      </c>
      <c r="N40" s="14"/>
    </row>
    <row r="41" spans="1:14" ht="15" customHeight="1">
      <c r="A41" s="19" t="s">
        <v>119</v>
      </c>
      <c r="B41" s="44" t="s">
        <v>458</v>
      </c>
      <c r="C41" s="44"/>
      <c r="D41" s="44"/>
      <c r="E41" s="44"/>
      <c r="F41" s="44"/>
      <c r="G41" s="44"/>
      <c r="H41" s="44"/>
      <c r="I41" s="44"/>
      <c r="J41" s="18" t="s">
        <v>118</v>
      </c>
      <c r="K41" s="20">
        <v>0.1144</v>
      </c>
      <c r="L41" s="18">
        <v>5355</v>
      </c>
      <c r="N41" s="14"/>
    </row>
    <row r="42" spans="1:14" ht="15" customHeight="1">
      <c r="A42" s="19" t="s">
        <v>102</v>
      </c>
      <c r="B42" s="44" t="s">
        <v>459</v>
      </c>
      <c r="C42" s="44"/>
      <c r="D42" s="44"/>
      <c r="E42" s="44"/>
      <c r="F42" s="44"/>
      <c r="G42" s="44"/>
      <c r="H42" s="44"/>
      <c r="I42" s="44"/>
      <c r="J42" s="18" t="s">
        <v>47</v>
      </c>
      <c r="K42" s="20">
        <v>2</v>
      </c>
      <c r="L42" s="18">
        <v>1079</v>
      </c>
      <c r="N42" s="14"/>
    </row>
    <row r="43" spans="1:14" ht="15" customHeight="1">
      <c r="A43" s="19" t="s">
        <v>78</v>
      </c>
      <c r="B43" s="44" t="s">
        <v>460</v>
      </c>
      <c r="C43" s="44"/>
      <c r="D43" s="44"/>
      <c r="E43" s="44"/>
      <c r="F43" s="44"/>
      <c r="G43" s="44"/>
      <c r="H43" s="44"/>
      <c r="I43" s="44"/>
      <c r="J43" s="18" t="s">
        <v>46</v>
      </c>
      <c r="K43" s="20">
        <v>15</v>
      </c>
      <c r="L43" s="18">
        <v>1855</v>
      </c>
      <c r="N43" s="14"/>
    </row>
    <row r="44" spans="1:14" ht="15" customHeight="1">
      <c r="A44" s="19" t="s">
        <v>119</v>
      </c>
      <c r="B44" s="44" t="s">
        <v>187</v>
      </c>
      <c r="C44" s="44"/>
      <c r="D44" s="44"/>
      <c r="E44" s="44"/>
      <c r="F44" s="44"/>
      <c r="G44" s="44"/>
      <c r="H44" s="44"/>
      <c r="I44" s="44"/>
      <c r="J44" s="18" t="s">
        <v>118</v>
      </c>
      <c r="K44" s="20">
        <v>0.025</v>
      </c>
      <c r="L44" s="18">
        <v>1603</v>
      </c>
      <c r="N44" s="14"/>
    </row>
    <row r="45" spans="1:14" ht="15" customHeight="1">
      <c r="A45" s="19" t="s">
        <v>147</v>
      </c>
      <c r="B45" s="44" t="s">
        <v>148</v>
      </c>
      <c r="C45" s="44"/>
      <c r="D45" s="44"/>
      <c r="E45" s="44"/>
      <c r="F45" s="44"/>
      <c r="G45" s="44"/>
      <c r="H45" s="44"/>
      <c r="I45" s="44"/>
      <c r="J45" s="18" t="s">
        <v>149</v>
      </c>
      <c r="K45" s="20">
        <v>24</v>
      </c>
      <c r="L45" s="18">
        <v>18442</v>
      </c>
      <c r="N45" s="14"/>
    </row>
    <row r="46" spans="1:14" ht="15" customHeight="1">
      <c r="A46" s="19" t="s">
        <v>48</v>
      </c>
      <c r="B46" s="44" t="s">
        <v>334</v>
      </c>
      <c r="C46" s="44"/>
      <c r="D46" s="44"/>
      <c r="E46" s="44"/>
      <c r="F46" s="44"/>
      <c r="G46" s="44"/>
      <c r="H46" s="44"/>
      <c r="I46" s="44"/>
      <c r="J46" s="18" t="s">
        <v>155</v>
      </c>
      <c r="K46" s="20" t="s">
        <v>461</v>
      </c>
      <c r="L46" s="18">
        <v>3427</v>
      </c>
      <c r="N46" s="14"/>
    </row>
    <row r="47" spans="1:14" ht="15" customHeight="1">
      <c r="A47" s="19" t="s">
        <v>48</v>
      </c>
      <c r="B47" s="44" t="s">
        <v>462</v>
      </c>
      <c r="C47" s="44"/>
      <c r="D47" s="44"/>
      <c r="E47" s="44"/>
      <c r="F47" s="44"/>
      <c r="G47" s="44"/>
      <c r="H47" s="44"/>
      <c r="I47" s="44"/>
      <c r="J47" s="18" t="s">
        <v>47</v>
      </c>
      <c r="K47" s="20">
        <v>1</v>
      </c>
      <c r="L47" s="18">
        <v>15330</v>
      </c>
      <c r="N47" s="14"/>
    </row>
    <row r="48" spans="1:14" ht="15" customHeight="1">
      <c r="A48" s="19" t="s">
        <v>123</v>
      </c>
      <c r="B48" s="44" t="s">
        <v>365</v>
      </c>
      <c r="C48" s="44"/>
      <c r="D48" s="44"/>
      <c r="E48" s="44"/>
      <c r="F48" s="44"/>
      <c r="G48" s="44"/>
      <c r="H48" s="44"/>
      <c r="I48" s="44"/>
      <c r="J48" s="18" t="s">
        <v>40</v>
      </c>
      <c r="K48" s="20">
        <v>11.704</v>
      </c>
      <c r="L48" s="18">
        <v>1062</v>
      </c>
      <c r="N48" s="14"/>
    </row>
    <row r="49" spans="1:14" ht="15" customHeight="1">
      <c r="A49" s="19" t="s">
        <v>463</v>
      </c>
      <c r="B49" s="44" t="s">
        <v>464</v>
      </c>
      <c r="C49" s="44"/>
      <c r="D49" s="44"/>
      <c r="E49" s="44"/>
      <c r="F49" s="44"/>
      <c r="G49" s="44"/>
      <c r="H49" s="44"/>
      <c r="I49" s="44"/>
      <c r="J49" s="18" t="s">
        <v>40</v>
      </c>
      <c r="K49" s="20">
        <v>3.12</v>
      </c>
      <c r="L49" s="18">
        <v>1944</v>
      </c>
      <c r="N49" s="14"/>
    </row>
    <row r="50" spans="1:14" ht="15" customHeight="1">
      <c r="A50" s="19" t="s">
        <v>368</v>
      </c>
      <c r="B50" s="44" t="s">
        <v>369</v>
      </c>
      <c r="C50" s="44"/>
      <c r="D50" s="44"/>
      <c r="E50" s="44"/>
      <c r="F50" s="44"/>
      <c r="G50" s="44"/>
      <c r="H50" s="44"/>
      <c r="I50" s="44"/>
      <c r="J50" s="18" t="s">
        <v>40</v>
      </c>
      <c r="K50" s="20">
        <v>142.86</v>
      </c>
      <c r="L50" s="18">
        <v>71139</v>
      </c>
      <c r="N50" s="14"/>
    </row>
    <row r="51" spans="1:14" ht="15" customHeight="1">
      <c r="A51" s="19" t="s">
        <v>159</v>
      </c>
      <c r="B51" s="44" t="s">
        <v>338</v>
      </c>
      <c r="C51" s="44"/>
      <c r="D51" s="44"/>
      <c r="E51" s="44"/>
      <c r="F51" s="44"/>
      <c r="G51" s="44"/>
      <c r="H51" s="44"/>
      <c r="I51" s="44"/>
      <c r="J51" s="18" t="s">
        <v>40</v>
      </c>
      <c r="K51" s="20">
        <v>3.8</v>
      </c>
      <c r="L51" s="18">
        <v>2639</v>
      </c>
      <c r="N51" s="14"/>
    </row>
    <row r="52" spans="1:14" ht="15" customHeight="1">
      <c r="A52" s="19" t="s">
        <v>49</v>
      </c>
      <c r="B52" s="44" t="s">
        <v>465</v>
      </c>
      <c r="C52" s="44"/>
      <c r="D52" s="44"/>
      <c r="E52" s="44"/>
      <c r="F52" s="44"/>
      <c r="G52" s="44"/>
      <c r="H52" s="44"/>
      <c r="I52" s="44"/>
      <c r="J52" s="18" t="s">
        <v>46</v>
      </c>
      <c r="K52" s="20">
        <v>4</v>
      </c>
      <c r="L52" s="18">
        <v>2925</v>
      </c>
      <c r="N52" s="14"/>
    </row>
    <row r="53" spans="1:14" ht="15" customHeight="1">
      <c r="A53" s="19" t="s">
        <v>85</v>
      </c>
      <c r="B53" s="44" t="s">
        <v>308</v>
      </c>
      <c r="C53" s="44"/>
      <c r="D53" s="44"/>
      <c r="E53" s="44"/>
      <c r="F53" s="44"/>
      <c r="G53" s="44"/>
      <c r="H53" s="44"/>
      <c r="I53" s="44"/>
      <c r="J53" s="18" t="s">
        <v>40</v>
      </c>
      <c r="K53" s="20">
        <v>1.5</v>
      </c>
      <c r="L53" s="18">
        <v>927</v>
      </c>
      <c r="N53" s="14"/>
    </row>
    <row r="54" spans="1:14" ht="15" customHeight="1">
      <c r="A54" s="19" t="s">
        <v>85</v>
      </c>
      <c r="B54" s="44" t="s">
        <v>308</v>
      </c>
      <c r="C54" s="44"/>
      <c r="D54" s="44"/>
      <c r="E54" s="44"/>
      <c r="F54" s="44"/>
      <c r="G54" s="44"/>
      <c r="H54" s="44"/>
      <c r="I54" s="44"/>
      <c r="J54" s="18" t="s">
        <v>40</v>
      </c>
      <c r="K54" s="20">
        <v>10.6</v>
      </c>
      <c r="L54" s="18">
        <v>6549</v>
      </c>
      <c r="N54" s="14"/>
    </row>
    <row r="55" spans="1:14" ht="15" customHeight="1">
      <c r="A55" s="19" t="s">
        <v>77</v>
      </c>
      <c r="B55" s="44" t="s">
        <v>466</v>
      </c>
      <c r="C55" s="44"/>
      <c r="D55" s="44"/>
      <c r="E55" s="44"/>
      <c r="F55" s="44"/>
      <c r="G55" s="44"/>
      <c r="H55" s="44"/>
      <c r="I55" s="44"/>
      <c r="J55" s="18" t="s">
        <v>47</v>
      </c>
      <c r="K55" s="20">
        <v>4</v>
      </c>
      <c r="L55" s="18">
        <v>24782</v>
      </c>
      <c r="N55" s="14"/>
    </row>
    <row r="56" spans="1:14" ht="15" customHeight="1">
      <c r="A56" s="19" t="s">
        <v>689</v>
      </c>
      <c r="B56" s="44" t="s">
        <v>709</v>
      </c>
      <c r="C56" s="44"/>
      <c r="D56" s="44"/>
      <c r="E56" s="44"/>
      <c r="F56" s="44"/>
      <c r="G56" s="44"/>
      <c r="H56" s="44"/>
      <c r="I56" s="44"/>
      <c r="J56" s="18"/>
      <c r="K56" s="20"/>
      <c r="L56" s="18">
        <f>-600*0.88</f>
        <v>-528</v>
      </c>
      <c r="N56" s="14"/>
    </row>
    <row r="57" spans="1:14" ht="15" customHeight="1">
      <c r="A57" s="19" t="s">
        <v>689</v>
      </c>
      <c r="B57" s="44" t="s">
        <v>710</v>
      </c>
      <c r="C57" s="44"/>
      <c r="D57" s="44"/>
      <c r="E57" s="44"/>
      <c r="F57" s="44"/>
      <c r="G57" s="44"/>
      <c r="H57" s="44"/>
      <c r="I57" s="44"/>
      <c r="J57" s="18"/>
      <c r="K57" s="20"/>
      <c r="L57" s="18">
        <f>-2743*0.88</f>
        <v>-2413.84</v>
      </c>
      <c r="N57" s="14"/>
    </row>
    <row r="58" spans="1:12" ht="12">
      <c r="A58" s="45" t="s">
        <v>51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29.25" customHeight="1">
      <c r="A59" s="19" t="s">
        <v>52</v>
      </c>
      <c r="B59" s="44" t="s">
        <v>53</v>
      </c>
      <c r="C59" s="44"/>
      <c r="D59" s="44"/>
      <c r="E59" s="44"/>
      <c r="F59" s="44"/>
      <c r="G59" s="44"/>
      <c r="H59" s="44"/>
      <c r="I59" s="44"/>
      <c r="J59" s="18" t="s">
        <v>33</v>
      </c>
      <c r="K59" s="20">
        <v>10</v>
      </c>
      <c r="L59" s="24">
        <f>D15</f>
        <v>51967</v>
      </c>
    </row>
    <row r="60" spans="1:12" ht="12">
      <c r="A60" s="45" t="s">
        <v>54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12">
      <c r="A61" s="19" t="s">
        <v>54</v>
      </c>
      <c r="B61" s="44" t="s">
        <v>55</v>
      </c>
      <c r="C61" s="44"/>
      <c r="D61" s="44"/>
      <c r="E61" s="44"/>
      <c r="F61" s="44"/>
      <c r="G61" s="44"/>
      <c r="H61" s="44"/>
      <c r="I61" s="44"/>
      <c r="J61" s="18" t="s">
        <v>33</v>
      </c>
      <c r="K61" s="20">
        <v>10</v>
      </c>
      <c r="L61" s="24">
        <f>E18</f>
        <v>0</v>
      </c>
    </row>
    <row r="62" spans="1:12" ht="12">
      <c r="A62" s="45" t="s">
        <v>56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2">
      <c r="A63" s="19" t="s">
        <v>57</v>
      </c>
      <c r="B63" s="44" t="s">
        <v>58</v>
      </c>
      <c r="C63" s="44"/>
      <c r="D63" s="44"/>
      <c r="E63" s="44"/>
      <c r="F63" s="44"/>
      <c r="G63" s="44"/>
      <c r="H63" s="44"/>
      <c r="I63" s="44"/>
      <c r="J63" s="18" t="s">
        <v>33</v>
      </c>
      <c r="K63" s="20">
        <v>10</v>
      </c>
      <c r="L63" s="24">
        <f>F15</f>
        <v>9171</v>
      </c>
    </row>
    <row r="66" spans="1:2" ht="12">
      <c r="A66" s="25" t="s">
        <v>94</v>
      </c>
      <c r="B66" s="1" t="s">
        <v>95</v>
      </c>
    </row>
  </sheetData>
  <mergeCells count="51">
    <mergeCell ref="B33:I33"/>
    <mergeCell ref="B36:I36"/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A25:L25"/>
    <mergeCell ref="B26:I26"/>
    <mergeCell ref="B27:I27"/>
    <mergeCell ref="B28:I28"/>
    <mergeCell ref="B29:I29"/>
    <mergeCell ref="B30:I30"/>
    <mergeCell ref="B31:I31"/>
    <mergeCell ref="B32:I32"/>
    <mergeCell ref="B34:I34"/>
    <mergeCell ref="B35:I35"/>
    <mergeCell ref="B37:I37"/>
    <mergeCell ref="A38:L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5:I55"/>
    <mergeCell ref="B51:I51"/>
    <mergeCell ref="B52:I52"/>
    <mergeCell ref="B53:I53"/>
    <mergeCell ref="B54:I54"/>
    <mergeCell ref="B56:I56"/>
    <mergeCell ref="B57:I57"/>
    <mergeCell ref="A62:L62"/>
    <mergeCell ref="B63:I63"/>
    <mergeCell ref="A58:L58"/>
    <mergeCell ref="B59:I59"/>
    <mergeCell ref="A60:L60"/>
    <mergeCell ref="B61:I61"/>
  </mergeCells>
  <printOptions/>
  <pageMargins left="0.2" right="0.2" top="0.24" bottom="0.28" header="0.24" footer="0.24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38" sqref="A38:L38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467</v>
      </c>
      <c r="B4" s="5"/>
      <c r="C4" s="5"/>
      <c r="D4" s="56" t="s">
        <v>1</v>
      </c>
      <c r="E4" s="56"/>
      <c r="F4" s="6">
        <v>1821.3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30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95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98225</v>
      </c>
      <c r="H13" s="27">
        <v>0</v>
      </c>
      <c r="I13" s="28"/>
      <c r="J13" s="27">
        <f>B13+G13+H13</f>
        <v>98225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/>
      <c r="G14" s="27">
        <v>98225</v>
      </c>
      <c r="H14" s="27">
        <v>0</v>
      </c>
      <c r="I14" s="28"/>
      <c r="J14" s="27">
        <f aca="true" t="shared" si="1" ref="J14:J20">B14+G14+H14</f>
        <v>98225</v>
      </c>
      <c r="L14" s="14"/>
    </row>
    <row r="15" spans="1:12" ht="24">
      <c r="A15" s="11" t="s">
        <v>19</v>
      </c>
      <c r="B15" s="27">
        <f t="shared" si="0"/>
        <v>148116</v>
      </c>
      <c r="C15" s="27">
        <v>112295</v>
      </c>
      <c r="D15" s="27">
        <v>30576</v>
      </c>
      <c r="E15" s="27">
        <v>0</v>
      </c>
      <c r="F15" s="27">
        <v>5245</v>
      </c>
      <c r="G15" s="27">
        <v>83890</v>
      </c>
      <c r="H15" s="27">
        <v>20234</v>
      </c>
      <c r="I15" s="28"/>
      <c r="J15" s="27">
        <f t="shared" si="1"/>
        <v>252240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148868</v>
      </c>
      <c r="C17" s="27">
        <v>113605</v>
      </c>
      <c r="D17" s="27">
        <v>28925</v>
      </c>
      <c r="E17" s="27">
        <v>0</v>
      </c>
      <c r="F17" s="27">
        <v>6338</v>
      </c>
      <c r="G17" s="27">
        <v>84237</v>
      </c>
      <c r="H17" s="27">
        <v>22915</v>
      </c>
      <c r="I17" s="28"/>
      <c r="J17" s="27">
        <f t="shared" si="1"/>
        <v>256020</v>
      </c>
      <c r="L17" s="14"/>
    </row>
    <row r="18" spans="1:10" ht="12">
      <c r="A18" s="11" t="s">
        <v>22</v>
      </c>
      <c r="B18" s="27">
        <f t="shared" si="0"/>
        <v>149507.94</v>
      </c>
      <c r="C18" s="27">
        <f>SUM(L26:L37)</f>
        <v>113686.94</v>
      </c>
      <c r="D18" s="27">
        <f>D15</f>
        <v>30576</v>
      </c>
      <c r="E18" s="27">
        <f>E15</f>
        <v>0</v>
      </c>
      <c r="F18" s="27">
        <f>F15</f>
        <v>5245</v>
      </c>
      <c r="G18" s="27">
        <f>SUM(L39:L45)</f>
        <v>97813.44</v>
      </c>
      <c r="H18" s="27">
        <v>0</v>
      </c>
      <c r="I18" s="28"/>
      <c r="J18" s="27">
        <f t="shared" si="1"/>
        <v>247321.38</v>
      </c>
    </row>
    <row r="19" spans="1:13" ht="24">
      <c r="A19" s="11" t="s">
        <v>23</v>
      </c>
      <c r="B19" s="27">
        <f t="shared" si="0"/>
        <v>-639.9400000000023</v>
      </c>
      <c r="C19" s="27">
        <f aca="true" t="shared" si="2" ref="C19:H19">C14+C17-C18</f>
        <v>-81.94000000000233</v>
      </c>
      <c r="D19" s="27">
        <f t="shared" si="2"/>
        <v>-1651</v>
      </c>
      <c r="E19" s="27">
        <f t="shared" si="2"/>
        <v>0</v>
      </c>
      <c r="F19" s="27">
        <f t="shared" si="2"/>
        <v>1093</v>
      </c>
      <c r="G19" s="27">
        <f t="shared" si="2"/>
        <v>84648.56</v>
      </c>
      <c r="H19" s="27">
        <f t="shared" si="2"/>
        <v>22915</v>
      </c>
      <c r="I19" s="28"/>
      <c r="J19" s="27">
        <f t="shared" si="1"/>
        <v>106923.62</v>
      </c>
      <c r="L19" s="14"/>
      <c r="M19" s="14"/>
    </row>
    <row r="20" spans="1:13" ht="24">
      <c r="A20" s="11" t="s">
        <v>24</v>
      </c>
      <c r="B20" s="27">
        <f t="shared" si="0"/>
        <v>-1391.9400000000023</v>
      </c>
      <c r="C20" s="27">
        <f aca="true" t="shared" si="3" ref="C20:H20">C13+C15-C18</f>
        <v>-1391.9400000000023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84301.56</v>
      </c>
      <c r="H20" s="27">
        <f t="shared" si="3"/>
        <v>20234</v>
      </c>
      <c r="I20" s="28"/>
      <c r="J20" s="27">
        <f t="shared" si="1"/>
        <v>103143.62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13632.6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17834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6594</v>
      </c>
    </row>
    <row r="29" spans="1:12" ht="12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17815</v>
      </c>
    </row>
    <row r="30" spans="1:12" ht="48.75" customHeight="1">
      <c r="A30" s="19" t="s">
        <v>41</v>
      </c>
      <c r="B30" s="44" t="s">
        <v>42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f>2.5*F4*10</f>
        <v>45532.5</v>
      </c>
    </row>
    <row r="31" spans="1:14" ht="27.75" customHeight="1">
      <c r="A31" s="19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2">
        <v>6192</v>
      </c>
      <c r="N31" s="23"/>
    </row>
    <row r="32" spans="1:14" ht="14.25" customHeight="1">
      <c r="A32" s="19" t="s">
        <v>45</v>
      </c>
      <c r="B32" s="46" t="s">
        <v>76</v>
      </c>
      <c r="C32" s="47"/>
      <c r="D32" s="47"/>
      <c r="E32" s="47"/>
      <c r="F32" s="47"/>
      <c r="G32" s="47"/>
      <c r="H32" s="47"/>
      <c r="I32" s="48"/>
      <c r="J32" s="26" t="s">
        <v>40</v>
      </c>
      <c r="K32" s="20">
        <v>40</v>
      </c>
      <c r="L32" s="26">
        <v>1042</v>
      </c>
      <c r="N32" s="23"/>
    </row>
    <row r="33" spans="1:14" ht="14.25" customHeight="1">
      <c r="A33" s="19" t="s">
        <v>45</v>
      </c>
      <c r="B33" s="46" t="s">
        <v>583</v>
      </c>
      <c r="C33" s="47"/>
      <c r="D33" s="47"/>
      <c r="E33" s="47"/>
      <c r="F33" s="47"/>
      <c r="G33" s="47"/>
      <c r="H33" s="47"/>
      <c r="I33" s="48"/>
      <c r="J33" s="26" t="s">
        <v>40</v>
      </c>
      <c r="K33" s="20">
        <v>1706</v>
      </c>
      <c r="L33" s="26">
        <v>4368</v>
      </c>
      <c r="N33" s="23"/>
    </row>
    <row r="34" spans="1:14" ht="14.25" customHeight="1">
      <c r="A34" s="19" t="s">
        <v>45</v>
      </c>
      <c r="B34" s="46" t="s">
        <v>486</v>
      </c>
      <c r="C34" s="47"/>
      <c r="D34" s="47"/>
      <c r="E34" s="47"/>
      <c r="F34" s="47"/>
      <c r="G34" s="47"/>
      <c r="H34" s="47"/>
      <c r="I34" s="48"/>
      <c r="J34" s="26" t="s">
        <v>487</v>
      </c>
      <c r="K34" s="20">
        <v>1</v>
      </c>
      <c r="L34" s="26">
        <v>1153</v>
      </c>
      <c r="N34" s="23"/>
    </row>
    <row r="35" spans="1:14" ht="14.25" customHeight="1">
      <c r="A35" s="19" t="s">
        <v>45</v>
      </c>
      <c r="B35" s="46" t="s">
        <v>488</v>
      </c>
      <c r="C35" s="47"/>
      <c r="D35" s="47"/>
      <c r="E35" s="47"/>
      <c r="F35" s="47"/>
      <c r="G35" s="47"/>
      <c r="H35" s="47"/>
      <c r="I35" s="48"/>
      <c r="J35" s="26" t="s">
        <v>487</v>
      </c>
      <c r="K35" s="20">
        <v>1.5</v>
      </c>
      <c r="L35" s="26">
        <v>1730</v>
      </c>
      <c r="N35" s="23"/>
    </row>
    <row r="36" spans="1:14" ht="14.25" customHeight="1">
      <c r="A36" s="19" t="s">
        <v>708</v>
      </c>
      <c r="B36" s="44" t="s">
        <v>709</v>
      </c>
      <c r="C36" s="44"/>
      <c r="D36" s="44"/>
      <c r="E36" s="44"/>
      <c r="F36" s="44"/>
      <c r="G36" s="44"/>
      <c r="H36" s="44"/>
      <c r="I36" s="44"/>
      <c r="J36" s="18"/>
      <c r="K36" s="20"/>
      <c r="L36" s="18">
        <f>-450*0.88</f>
        <v>-396</v>
      </c>
      <c r="N36" s="23"/>
    </row>
    <row r="37" spans="1:14" ht="14.25" customHeight="1">
      <c r="A37" s="19" t="s">
        <v>708</v>
      </c>
      <c r="B37" s="44" t="s">
        <v>710</v>
      </c>
      <c r="C37" s="44"/>
      <c r="D37" s="44"/>
      <c r="E37" s="44"/>
      <c r="F37" s="44"/>
      <c r="G37" s="44"/>
      <c r="H37" s="44"/>
      <c r="I37" s="44"/>
      <c r="J37" s="18"/>
      <c r="K37" s="20"/>
      <c r="L37" s="18">
        <f>-2057*0.88</f>
        <v>-1810.16</v>
      </c>
      <c r="N37" s="23"/>
    </row>
    <row r="38" spans="1:12" ht="12">
      <c r="A38" s="45" t="s">
        <v>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3" ht="49.5" customHeight="1">
      <c r="A39" s="19" t="s">
        <v>31</v>
      </c>
      <c r="B39" s="44" t="s">
        <v>32</v>
      </c>
      <c r="C39" s="44"/>
      <c r="D39" s="44"/>
      <c r="E39" s="44"/>
      <c r="F39" s="44"/>
      <c r="G39" s="44"/>
      <c r="H39" s="44"/>
      <c r="I39" s="44"/>
      <c r="J39" s="18" t="s">
        <v>33</v>
      </c>
      <c r="K39" s="20">
        <v>10</v>
      </c>
      <c r="L39" s="18">
        <f>G17*0.12</f>
        <v>10108.44</v>
      </c>
      <c r="M39" s="14"/>
    </row>
    <row r="40" spans="1:14" ht="15" customHeight="1">
      <c r="A40" s="19" t="s">
        <v>48</v>
      </c>
      <c r="B40" s="44" t="s">
        <v>293</v>
      </c>
      <c r="C40" s="44"/>
      <c r="D40" s="44"/>
      <c r="E40" s="44"/>
      <c r="F40" s="44"/>
      <c r="G40" s="44"/>
      <c r="H40" s="44"/>
      <c r="I40" s="44"/>
      <c r="J40" s="18" t="s">
        <v>47</v>
      </c>
      <c r="K40" s="30" t="s">
        <v>164</v>
      </c>
      <c r="L40" s="18">
        <v>1192</v>
      </c>
      <c r="N40" s="14"/>
    </row>
    <row r="41" spans="1:14" ht="15" customHeight="1">
      <c r="A41" s="19" t="s">
        <v>78</v>
      </c>
      <c r="B41" s="44" t="s">
        <v>468</v>
      </c>
      <c r="C41" s="44"/>
      <c r="D41" s="44"/>
      <c r="E41" s="44"/>
      <c r="F41" s="44"/>
      <c r="G41" s="44"/>
      <c r="H41" s="44"/>
      <c r="I41" s="44"/>
      <c r="J41" s="18" t="s">
        <v>33</v>
      </c>
      <c r="K41" s="20">
        <v>15</v>
      </c>
      <c r="L41" s="18">
        <v>2008</v>
      </c>
      <c r="N41" s="14"/>
    </row>
    <row r="42" spans="1:14" ht="15" customHeight="1">
      <c r="A42" s="19" t="s">
        <v>62</v>
      </c>
      <c r="B42" s="44" t="s">
        <v>469</v>
      </c>
      <c r="C42" s="44"/>
      <c r="D42" s="44"/>
      <c r="E42" s="44"/>
      <c r="F42" s="44"/>
      <c r="G42" s="44"/>
      <c r="H42" s="44"/>
      <c r="I42" s="44"/>
      <c r="J42" s="18" t="s">
        <v>47</v>
      </c>
      <c r="K42" s="20">
        <v>3</v>
      </c>
      <c r="L42" s="18">
        <v>14049</v>
      </c>
      <c r="N42" s="14"/>
    </row>
    <row r="43" spans="1:14" ht="15" customHeight="1">
      <c r="A43" s="19" t="s">
        <v>48</v>
      </c>
      <c r="B43" s="44" t="s">
        <v>470</v>
      </c>
      <c r="C43" s="44"/>
      <c r="D43" s="44"/>
      <c r="E43" s="44"/>
      <c r="F43" s="44"/>
      <c r="G43" s="44"/>
      <c r="H43" s="44"/>
      <c r="I43" s="44"/>
      <c r="J43" s="18" t="s">
        <v>47</v>
      </c>
      <c r="K43" s="20">
        <v>11</v>
      </c>
      <c r="L43" s="18">
        <v>51108</v>
      </c>
      <c r="N43" s="14"/>
    </row>
    <row r="44" spans="1:14" ht="15" customHeight="1">
      <c r="A44" s="19" t="s">
        <v>48</v>
      </c>
      <c r="B44" s="44" t="s">
        <v>471</v>
      </c>
      <c r="C44" s="44"/>
      <c r="D44" s="44"/>
      <c r="E44" s="44"/>
      <c r="F44" s="44"/>
      <c r="G44" s="44"/>
      <c r="H44" s="44"/>
      <c r="I44" s="44"/>
      <c r="J44" s="18" t="s">
        <v>47</v>
      </c>
      <c r="K44" s="20">
        <v>1</v>
      </c>
      <c r="L44" s="18">
        <v>11867</v>
      </c>
      <c r="N44" s="14"/>
    </row>
    <row r="45" spans="1:14" ht="15" customHeight="1">
      <c r="A45" s="19" t="s">
        <v>71</v>
      </c>
      <c r="B45" s="44" t="s">
        <v>472</v>
      </c>
      <c r="C45" s="44"/>
      <c r="D45" s="44"/>
      <c r="E45" s="44"/>
      <c r="F45" s="44"/>
      <c r="G45" s="44"/>
      <c r="H45" s="44"/>
      <c r="I45" s="44"/>
      <c r="J45" s="18" t="s">
        <v>40</v>
      </c>
      <c r="K45" s="20">
        <v>18.47</v>
      </c>
      <c r="L45" s="18">
        <v>7481</v>
      </c>
      <c r="N45" s="14"/>
    </row>
    <row r="46" spans="1:12" ht="12">
      <c r="A46" s="45" t="s">
        <v>51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29.25" customHeight="1">
      <c r="A47" s="19" t="s">
        <v>52</v>
      </c>
      <c r="B47" s="44" t="s">
        <v>53</v>
      </c>
      <c r="C47" s="44"/>
      <c r="D47" s="44"/>
      <c r="E47" s="44"/>
      <c r="F47" s="44"/>
      <c r="G47" s="44"/>
      <c r="H47" s="44"/>
      <c r="I47" s="44"/>
      <c r="J47" s="18" t="s">
        <v>33</v>
      </c>
      <c r="K47" s="20">
        <v>10</v>
      </c>
      <c r="L47" s="24">
        <f>D15</f>
        <v>30576</v>
      </c>
    </row>
    <row r="48" spans="1:12" ht="12">
      <c r="A48" s="45" t="s">
        <v>54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">
      <c r="A49" s="19" t="s">
        <v>54</v>
      </c>
      <c r="B49" s="44" t="s">
        <v>55</v>
      </c>
      <c r="C49" s="44"/>
      <c r="D49" s="44"/>
      <c r="E49" s="44"/>
      <c r="F49" s="44"/>
      <c r="G49" s="44"/>
      <c r="H49" s="44"/>
      <c r="I49" s="44"/>
      <c r="J49" s="18" t="s">
        <v>33</v>
      </c>
      <c r="K49" s="20">
        <v>10</v>
      </c>
      <c r="L49" s="24">
        <f>E18</f>
        <v>0</v>
      </c>
    </row>
    <row r="50" spans="1:12" ht="12">
      <c r="A50" s="45" t="s">
        <v>56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">
      <c r="A51" s="19" t="s">
        <v>57</v>
      </c>
      <c r="B51" s="44" t="s">
        <v>58</v>
      </c>
      <c r="C51" s="44"/>
      <c r="D51" s="44"/>
      <c r="E51" s="44"/>
      <c r="F51" s="44"/>
      <c r="G51" s="44"/>
      <c r="H51" s="44"/>
      <c r="I51" s="44"/>
      <c r="J51" s="18" t="s">
        <v>33</v>
      </c>
      <c r="K51" s="20">
        <v>10</v>
      </c>
      <c r="L51" s="24">
        <f>F15</f>
        <v>5245</v>
      </c>
    </row>
    <row r="54" spans="1:2" ht="12">
      <c r="A54" s="25" t="s">
        <v>94</v>
      </c>
      <c r="B54" s="1" t="s">
        <v>95</v>
      </c>
    </row>
  </sheetData>
  <mergeCells count="39"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B29:I29"/>
    <mergeCell ref="B30:I30"/>
    <mergeCell ref="B31:I31"/>
    <mergeCell ref="A25:L25"/>
    <mergeCell ref="B26:I26"/>
    <mergeCell ref="B27:I27"/>
    <mergeCell ref="B28:I28"/>
    <mergeCell ref="B32:I32"/>
    <mergeCell ref="B33:I33"/>
    <mergeCell ref="B35:I35"/>
    <mergeCell ref="A38:L38"/>
    <mergeCell ref="B34:I34"/>
    <mergeCell ref="B36:I36"/>
    <mergeCell ref="B37:I37"/>
    <mergeCell ref="B43:I43"/>
    <mergeCell ref="B44:I44"/>
    <mergeCell ref="B45:I45"/>
    <mergeCell ref="B39:I39"/>
    <mergeCell ref="B40:I40"/>
    <mergeCell ref="B41:I41"/>
    <mergeCell ref="B42:I42"/>
    <mergeCell ref="B49:I49"/>
    <mergeCell ref="A50:L50"/>
    <mergeCell ref="B51:I51"/>
    <mergeCell ref="A46:L46"/>
    <mergeCell ref="B47:I47"/>
    <mergeCell ref="A48:L48"/>
  </mergeCells>
  <printOptions/>
  <pageMargins left="0.2" right="0.2" top="0.33" bottom="0.28" header="0.24" footer="0.24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3">
      <selection activeCell="L28" sqref="L28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6.8515625" style="1" customWidth="1"/>
    <col min="11" max="11" width="7.8515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473</v>
      </c>
      <c r="B4" s="5"/>
      <c r="C4" s="5"/>
      <c r="D4" s="56" t="s">
        <v>1</v>
      </c>
      <c r="E4" s="56"/>
      <c r="F4" s="31">
        <v>3124.95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72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147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/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/>
      <c r="G14" s="27"/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282355</v>
      </c>
      <c r="C15" s="27">
        <v>219624</v>
      </c>
      <c r="D15" s="27">
        <v>50730</v>
      </c>
      <c r="E15" s="27">
        <v>0</v>
      </c>
      <c r="F15" s="27">
        <v>12001</v>
      </c>
      <c r="G15" s="27">
        <v>147557</v>
      </c>
      <c r="H15" s="27">
        <v>41524</v>
      </c>
      <c r="I15" s="28"/>
      <c r="J15" s="27">
        <f t="shared" si="1"/>
        <v>471436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227660</v>
      </c>
      <c r="C17" s="27">
        <v>176812</v>
      </c>
      <c r="D17" s="27">
        <v>40801</v>
      </c>
      <c r="E17" s="27">
        <v>0</v>
      </c>
      <c r="F17" s="27">
        <v>10047</v>
      </c>
      <c r="G17" s="27">
        <v>121342</v>
      </c>
      <c r="H17" s="27">
        <v>33623</v>
      </c>
      <c r="I17" s="28"/>
      <c r="J17" s="27">
        <f t="shared" si="1"/>
        <v>382625</v>
      </c>
      <c r="L17" s="14"/>
    </row>
    <row r="18" spans="1:10" ht="12">
      <c r="A18" s="11" t="s">
        <v>22</v>
      </c>
      <c r="B18" s="27">
        <f t="shared" si="0"/>
        <v>280114.19999999995</v>
      </c>
      <c r="C18" s="27">
        <f>SUM(L26:L37)</f>
        <v>217383.19999999998</v>
      </c>
      <c r="D18" s="27">
        <f>D15</f>
        <v>50730</v>
      </c>
      <c r="E18" s="27">
        <f>E15</f>
        <v>0</v>
      </c>
      <c r="F18" s="27">
        <f>F15</f>
        <v>12001</v>
      </c>
      <c r="G18" s="27">
        <f>SUM(L39:L52)</f>
        <v>126187.04000000001</v>
      </c>
      <c r="H18" s="27">
        <v>0</v>
      </c>
      <c r="I18" s="28"/>
      <c r="J18" s="27">
        <f t="shared" si="1"/>
        <v>406301.24</v>
      </c>
    </row>
    <row r="19" spans="1:13" ht="24">
      <c r="A19" s="11" t="s">
        <v>23</v>
      </c>
      <c r="B19" s="27">
        <f t="shared" si="0"/>
        <v>-52454.19999999998</v>
      </c>
      <c r="C19" s="27">
        <f aca="true" t="shared" si="2" ref="C19:H19">C14+C17-C18</f>
        <v>-40571.19999999998</v>
      </c>
      <c r="D19" s="27">
        <f t="shared" si="2"/>
        <v>-9929</v>
      </c>
      <c r="E19" s="27">
        <f t="shared" si="2"/>
        <v>0</v>
      </c>
      <c r="F19" s="27">
        <f t="shared" si="2"/>
        <v>-1954</v>
      </c>
      <c r="G19" s="27">
        <f t="shared" si="2"/>
        <v>-4845.040000000008</v>
      </c>
      <c r="H19" s="27">
        <f t="shared" si="2"/>
        <v>33623</v>
      </c>
      <c r="I19" s="28"/>
      <c r="J19" s="27">
        <f t="shared" si="1"/>
        <v>-23676.23999999999</v>
      </c>
      <c r="L19" s="14"/>
      <c r="M19" s="14"/>
    </row>
    <row r="20" spans="1:13" ht="24">
      <c r="A20" s="11" t="s">
        <v>24</v>
      </c>
      <c r="B20" s="27">
        <f t="shared" si="0"/>
        <v>2240.8000000000175</v>
      </c>
      <c r="C20" s="27">
        <f aca="true" t="shared" si="3" ref="C20:H20">C13+C15-C18</f>
        <v>2240.8000000000175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21369.959999999992</v>
      </c>
      <c r="H20" s="27">
        <f t="shared" si="3"/>
        <v>41524</v>
      </c>
      <c r="I20" s="28"/>
      <c r="J20" s="27">
        <f t="shared" si="1"/>
        <v>65134.76000000001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21217.44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17450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6594</v>
      </c>
    </row>
    <row r="29" spans="1:12" ht="14.25" customHeight="1">
      <c r="A29" s="19" t="s">
        <v>137</v>
      </c>
      <c r="B29" s="49" t="s">
        <v>138</v>
      </c>
      <c r="C29" s="50"/>
      <c r="D29" s="50"/>
      <c r="E29" s="50"/>
      <c r="F29" s="50"/>
      <c r="G29" s="50"/>
      <c r="H29" s="50"/>
      <c r="I29" s="51"/>
      <c r="J29" s="18" t="s">
        <v>33</v>
      </c>
      <c r="K29" s="20">
        <v>10</v>
      </c>
      <c r="L29" s="22">
        <f>984.35*10</f>
        <v>9843.5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v>30566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3.8*F4*10</f>
        <v>118748.09999999999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10624</v>
      </c>
      <c r="N32" s="23"/>
    </row>
    <row r="33" spans="1:14" ht="14.25" customHeight="1">
      <c r="A33" s="19" t="s">
        <v>45</v>
      </c>
      <c r="B33" s="46" t="s">
        <v>76</v>
      </c>
      <c r="C33" s="47"/>
      <c r="D33" s="47"/>
      <c r="E33" s="47"/>
      <c r="F33" s="47"/>
      <c r="G33" s="47"/>
      <c r="H33" s="47"/>
      <c r="I33" s="48"/>
      <c r="J33" s="26" t="s">
        <v>40</v>
      </c>
      <c r="K33" s="20">
        <v>70</v>
      </c>
      <c r="L33" s="26">
        <v>1823</v>
      </c>
      <c r="N33" s="23"/>
    </row>
    <row r="34" spans="1:14" ht="14.25" customHeight="1">
      <c r="A34" s="19" t="s">
        <v>45</v>
      </c>
      <c r="B34" s="46" t="s">
        <v>486</v>
      </c>
      <c r="C34" s="47"/>
      <c r="D34" s="47"/>
      <c r="E34" s="47"/>
      <c r="F34" s="47"/>
      <c r="G34" s="47"/>
      <c r="H34" s="47"/>
      <c r="I34" s="48"/>
      <c r="J34" s="26" t="s">
        <v>487</v>
      </c>
      <c r="K34" s="20">
        <v>1</v>
      </c>
      <c r="L34" s="26">
        <v>1153</v>
      </c>
      <c r="N34" s="23"/>
    </row>
    <row r="35" spans="1:14" ht="14.25" customHeight="1">
      <c r="A35" s="19" t="s">
        <v>45</v>
      </c>
      <c r="B35" s="46" t="s">
        <v>488</v>
      </c>
      <c r="C35" s="47"/>
      <c r="D35" s="47"/>
      <c r="E35" s="47"/>
      <c r="F35" s="47"/>
      <c r="G35" s="47"/>
      <c r="H35" s="47"/>
      <c r="I35" s="48"/>
      <c r="J35" s="26" t="s">
        <v>487</v>
      </c>
      <c r="K35" s="20">
        <v>2</v>
      </c>
      <c r="L35" s="26">
        <v>2306</v>
      </c>
      <c r="N35" s="23"/>
    </row>
    <row r="36" spans="1:14" ht="14.25" customHeight="1">
      <c r="A36" s="19" t="s">
        <v>708</v>
      </c>
      <c r="B36" s="44" t="s">
        <v>709</v>
      </c>
      <c r="C36" s="44"/>
      <c r="D36" s="44"/>
      <c r="E36" s="44"/>
      <c r="F36" s="44"/>
      <c r="G36" s="44"/>
      <c r="H36" s="44"/>
      <c r="I36" s="44"/>
      <c r="J36" s="18"/>
      <c r="K36" s="20"/>
      <c r="L36" s="18">
        <f>-600*0.88</f>
        <v>-528</v>
      </c>
      <c r="N36" s="23"/>
    </row>
    <row r="37" spans="1:14" ht="14.25" customHeight="1">
      <c r="A37" s="19" t="s">
        <v>708</v>
      </c>
      <c r="B37" s="44" t="s">
        <v>710</v>
      </c>
      <c r="C37" s="44"/>
      <c r="D37" s="44"/>
      <c r="E37" s="44"/>
      <c r="F37" s="44"/>
      <c r="G37" s="44"/>
      <c r="H37" s="44"/>
      <c r="I37" s="44"/>
      <c r="J37" s="18"/>
      <c r="K37" s="20"/>
      <c r="L37" s="18">
        <f>-2743*0.88</f>
        <v>-2413.84</v>
      </c>
      <c r="N37" s="23"/>
    </row>
    <row r="38" spans="1:12" ht="12">
      <c r="A38" s="45" t="s">
        <v>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3" ht="49.5" customHeight="1">
      <c r="A39" s="19" t="s">
        <v>31</v>
      </c>
      <c r="B39" s="44" t="s">
        <v>32</v>
      </c>
      <c r="C39" s="44"/>
      <c r="D39" s="44"/>
      <c r="E39" s="44"/>
      <c r="F39" s="44"/>
      <c r="G39" s="44"/>
      <c r="H39" s="44"/>
      <c r="I39" s="44"/>
      <c r="J39" s="18" t="s">
        <v>33</v>
      </c>
      <c r="K39" s="20">
        <v>10</v>
      </c>
      <c r="L39" s="18">
        <f>G17*0.12</f>
        <v>14561.039999999999</v>
      </c>
      <c r="M39" s="14"/>
    </row>
    <row r="40" spans="1:14" ht="15" customHeight="1">
      <c r="A40" s="19" t="s">
        <v>62</v>
      </c>
      <c r="B40" s="44" t="s">
        <v>68</v>
      </c>
      <c r="C40" s="44"/>
      <c r="D40" s="44"/>
      <c r="E40" s="44"/>
      <c r="F40" s="44"/>
      <c r="G40" s="44"/>
      <c r="H40" s="44"/>
      <c r="I40" s="44"/>
      <c r="J40" s="18" t="s">
        <v>40</v>
      </c>
      <c r="K40" s="30" t="s">
        <v>326</v>
      </c>
      <c r="L40" s="18">
        <v>3689</v>
      </c>
      <c r="N40" s="14"/>
    </row>
    <row r="41" spans="1:14" ht="15" customHeight="1">
      <c r="A41" s="19" t="s">
        <v>61</v>
      </c>
      <c r="B41" s="44" t="s">
        <v>474</v>
      </c>
      <c r="C41" s="44"/>
      <c r="D41" s="44"/>
      <c r="E41" s="44"/>
      <c r="F41" s="44"/>
      <c r="G41" s="44"/>
      <c r="H41" s="44"/>
      <c r="I41" s="44"/>
      <c r="J41" s="18" t="s">
        <v>47</v>
      </c>
      <c r="K41" s="20">
        <v>4</v>
      </c>
      <c r="L41" s="18">
        <v>2685</v>
      </c>
      <c r="N41" s="14"/>
    </row>
    <row r="42" spans="1:14" ht="15" customHeight="1">
      <c r="A42" s="19" t="s">
        <v>147</v>
      </c>
      <c r="B42" s="44" t="s">
        <v>475</v>
      </c>
      <c r="C42" s="44"/>
      <c r="D42" s="44"/>
      <c r="E42" s="44"/>
      <c r="F42" s="44"/>
      <c r="G42" s="44"/>
      <c r="H42" s="44"/>
      <c r="I42" s="44"/>
      <c r="J42" s="18" t="s">
        <v>149</v>
      </c>
      <c r="K42" s="20">
        <v>9.6</v>
      </c>
      <c r="L42" s="18">
        <v>10252</v>
      </c>
      <c r="N42" s="14"/>
    </row>
    <row r="43" spans="1:14" ht="15" customHeight="1">
      <c r="A43" s="19" t="s">
        <v>62</v>
      </c>
      <c r="B43" s="44" t="s">
        <v>69</v>
      </c>
      <c r="C43" s="44"/>
      <c r="D43" s="44"/>
      <c r="E43" s="44"/>
      <c r="F43" s="44"/>
      <c r="G43" s="44"/>
      <c r="H43" s="44"/>
      <c r="I43" s="44"/>
      <c r="J43" s="18" t="s">
        <v>40</v>
      </c>
      <c r="K43" s="30" t="s">
        <v>476</v>
      </c>
      <c r="L43" s="18">
        <v>3179</v>
      </c>
      <c r="N43" s="14"/>
    </row>
    <row r="44" spans="1:14" ht="15" customHeight="1">
      <c r="A44" s="19" t="s">
        <v>48</v>
      </c>
      <c r="B44" s="44" t="s">
        <v>477</v>
      </c>
      <c r="C44" s="44"/>
      <c r="D44" s="44"/>
      <c r="E44" s="44"/>
      <c r="F44" s="44"/>
      <c r="G44" s="44"/>
      <c r="H44" s="44"/>
      <c r="I44" s="44"/>
      <c r="J44" s="18" t="s">
        <v>47</v>
      </c>
      <c r="K44" s="20">
        <v>4</v>
      </c>
      <c r="L44" s="18">
        <v>13278</v>
      </c>
      <c r="N44" s="14"/>
    </row>
    <row r="45" spans="1:14" ht="15" customHeight="1">
      <c r="A45" s="19" t="s">
        <v>119</v>
      </c>
      <c r="B45" s="44" t="s">
        <v>478</v>
      </c>
      <c r="C45" s="44"/>
      <c r="D45" s="44"/>
      <c r="E45" s="44"/>
      <c r="F45" s="44"/>
      <c r="G45" s="44"/>
      <c r="H45" s="44"/>
      <c r="I45" s="44"/>
      <c r="J45" s="18" t="s">
        <v>40</v>
      </c>
      <c r="K45" s="20">
        <v>64.677</v>
      </c>
      <c r="L45" s="18">
        <v>3003</v>
      </c>
      <c r="N45" s="14"/>
    </row>
    <row r="46" spans="1:14" ht="15" customHeight="1">
      <c r="A46" s="19" t="s">
        <v>71</v>
      </c>
      <c r="B46" s="44" t="s">
        <v>479</v>
      </c>
      <c r="C46" s="44"/>
      <c r="D46" s="44"/>
      <c r="E46" s="44"/>
      <c r="F46" s="44"/>
      <c r="G46" s="44"/>
      <c r="H46" s="44"/>
      <c r="I46" s="44"/>
      <c r="J46" s="18" t="s">
        <v>40</v>
      </c>
      <c r="K46" s="20">
        <v>4</v>
      </c>
      <c r="L46" s="18">
        <v>1662</v>
      </c>
      <c r="N46" s="14"/>
    </row>
    <row r="47" spans="1:14" ht="15" customHeight="1">
      <c r="A47" s="19" t="s">
        <v>368</v>
      </c>
      <c r="B47" s="44" t="s">
        <v>369</v>
      </c>
      <c r="C47" s="44"/>
      <c r="D47" s="44"/>
      <c r="E47" s="44"/>
      <c r="F47" s="44"/>
      <c r="G47" s="44"/>
      <c r="H47" s="44"/>
      <c r="I47" s="44"/>
      <c r="J47" s="18" t="s">
        <v>40</v>
      </c>
      <c r="K47" s="20">
        <v>113.97</v>
      </c>
      <c r="L47" s="18">
        <v>56066</v>
      </c>
      <c r="N47" s="14"/>
    </row>
    <row r="48" spans="1:14" ht="15" customHeight="1">
      <c r="A48" s="19" t="s">
        <v>102</v>
      </c>
      <c r="B48" s="44" t="s">
        <v>480</v>
      </c>
      <c r="C48" s="44"/>
      <c r="D48" s="44"/>
      <c r="E48" s="44"/>
      <c r="F48" s="44"/>
      <c r="G48" s="44"/>
      <c r="H48" s="44"/>
      <c r="I48" s="44"/>
      <c r="J48" s="18" t="s">
        <v>181</v>
      </c>
      <c r="K48" s="20" t="s">
        <v>481</v>
      </c>
      <c r="L48" s="18">
        <v>6391</v>
      </c>
      <c r="N48" s="14"/>
    </row>
    <row r="49" spans="1:14" ht="15" customHeight="1">
      <c r="A49" s="19" t="s">
        <v>62</v>
      </c>
      <c r="B49" s="44" t="s">
        <v>338</v>
      </c>
      <c r="C49" s="44"/>
      <c r="D49" s="44"/>
      <c r="E49" s="44"/>
      <c r="F49" s="44"/>
      <c r="G49" s="44"/>
      <c r="H49" s="44"/>
      <c r="I49" s="44"/>
      <c r="J49" s="18" t="s">
        <v>40</v>
      </c>
      <c r="K49" s="20">
        <v>11</v>
      </c>
      <c r="L49" s="18">
        <v>4670</v>
      </c>
      <c r="N49" s="14"/>
    </row>
    <row r="50" spans="1:14" ht="15" customHeight="1">
      <c r="A50" s="19" t="s">
        <v>61</v>
      </c>
      <c r="B50" s="44" t="s">
        <v>482</v>
      </c>
      <c r="C50" s="44"/>
      <c r="D50" s="44"/>
      <c r="E50" s="44"/>
      <c r="F50" s="44"/>
      <c r="G50" s="44"/>
      <c r="H50" s="44"/>
      <c r="I50" s="44"/>
      <c r="J50" s="18" t="s">
        <v>47</v>
      </c>
      <c r="K50" s="20">
        <v>4</v>
      </c>
      <c r="L50" s="18">
        <v>4845</v>
      </c>
      <c r="N50" s="14"/>
    </row>
    <row r="51" spans="1:14" ht="15" customHeight="1">
      <c r="A51" s="19" t="s">
        <v>48</v>
      </c>
      <c r="B51" s="44" t="s">
        <v>483</v>
      </c>
      <c r="C51" s="44"/>
      <c r="D51" s="44"/>
      <c r="E51" s="44"/>
      <c r="F51" s="44"/>
      <c r="G51" s="44"/>
      <c r="H51" s="44"/>
      <c r="I51" s="44"/>
      <c r="J51" s="18" t="s">
        <v>47</v>
      </c>
      <c r="K51" s="20">
        <v>4</v>
      </c>
      <c r="L51" s="18">
        <v>1361</v>
      </c>
      <c r="N51" s="14"/>
    </row>
    <row r="52" spans="1:14" ht="15" customHeight="1">
      <c r="A52" s="19" t="s">
        <v>48</v>
      </c>
      <c r="B52" s="44" t="s">
        <v>484</v>
      </c>
      <c r="C52" s="44"/>
      <c r="D52" s="44"/>
      <c r="E52" s="44"/>
      <c r="F52" s="44"/>
      <c r="G52" s="44"/>
      <c r="H52" s="44"/>
      <c r="I52" s="44"/>
      <c r="J52" s="18" t="s">
        <v>47</v>
      </c>
      <c r="K52" s="20">
        <v>2</v>
      </c>
      <c r="L52" s="18">
        <v>545</v>
      </c>
      <c r="N52" s="14"/>
    </row>
    <row r="53" spans="1:12" ht="12">
      <c r="A53" s="45" t="s">
        <v>51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29.25" customHeight="1">
      <c r="A54" s="19" t="s">
        <v>52</v>
      </c>
      <c r="B54" s="44" t="s">
        <v>53</v>
      </c>
      <c r="C54" s="44"/>
      <c r="D54" s="44"/>
      <c r="E54" s="44"/>
      <c r="F54" s="44"/>
      <c r="G54" s="44"/>
      <c r="H54" s="44"/>
      <c r="I54" s="44"/>
      <c r="J54" s="18" t="s">
        <v>33</v>
      </c>
      <c r="K54" s="20">
        <v>10</v>
      </c>
      <c r="L54" s="24">
        <f>D15</f>
        <v>50730</v>
      </c>
    </row>
    <row r="55" spans="1:12" ht="12">
      <c r="A55" s="45" t="s">
        <v>54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2">
      <c r="A56" s="19" t="s">
        <v>54</v>
      </c>
      <c r="B56" s="44" t="s">
        <v>55</v>
      </c>
      <c r="C56" s="44"/>
      <c r="D56" s="44"/>
      <c r="E56" s="44"/>
      <c r="F56" s="44"/>
      <c r="G56" s="44"/>
      <c r="H56" s="44"/>
      <c r="I56" s="44"/>
      <c r="J56" s="18" t="s">
        <v>33</v>
      </c>
      <c r="K56" s="20">
        <v>10</v>
      </c>
      <c r="L56" s="24">
        <f>E18</f>
        <v>0</v>
      </c>
    </row>
    <row r="57" spans="1:12" ht="12">
      <c r="A57" s="45" t="s">
        <v>56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2">
      <c r="A58" s="19" t="s">
        <v>57</v>
      </c>
      <c r="B58" s="44" t="s">
        <v>58</v>
      </c>
      <c r="C58" s="44"/>
      <c r="D58" s="44"/>
      <c r="E58" s="44"/>
      <c r="F58" s="44"/>
      <c r="G58" s="44"/>
      <c r="H58" s="44"/>
      <c r="I58" s="44"/>
      <c r="J58" s="18" t="s">
        <v>33</v>
      </c>
      <c r="K58" s="20">
        <v>10</v>
      </c>
      <c r="L58" s="24">
        <f>F15</f>
        <v>12001</v>
      </c>
    </row>
    <row r="61" spans="1:2" ht="12">
      <c r="A61" s="25" t="s">
        <v>94</v>
      </c>
      <c r="B61" s="1" t="s">
        <v>95</v>
      </c>
    </row>
  </sheetData>
  <mergeCells count="46">
    <mergeCell ref="B9:F9"/>
    <mergeCell ref="G9:G11"/>
    <mergeCell ref="H9:H11"/>
    <mergeCell ref="A1:J1"/>
    <mergeCell ref="A2:J2"/>
    <mergeCell ref="D4:E4"/>
    <mergeCell ref="A6:C6"/>
    <mergeCell ref="B29:I29"/>
    <mergeCell ref="J9:J11"/>
    <mergeCell ref="B10:B11"/>
    <mergeCell ref="C10:F10"/>
    <mergeCell ref="B23:I23"/>
    <mergeCell ref="A25:L25"/>
    <mergeCell ref="B26:I26"/>
    <mergeCell ref="B27:I27"/>
    <mergeCell ref="B28:I28"/>
    <mergeCell ref="A9:A11"/>
    <mergeCell ref="B47:I47"/>
    <mergeCell ref="B34:I34"/>
    <mergeCell ref="B35:I35"/>
    <mergeCell ref="A38:L38"/>
    <mergeCell ref="B39:I39"/>
    <mergeCell ref="B45:I45"/>
    <mergeCell ref="B46:I46"/>
    <mergeCell ref="B43:I43"/>
    <mergeCell ref="B44:I44"/>
    <mergeCell ref="B40:I40"/>
    <mergeCell ref="B48:I48"/>
    <mergeCell ref="A53:L53"/>
    <mergeCell ref="B54:I54"/>
    <mergeCell ref="B52:I52"/>
    <mergeCell ref="B51:I51"/>
    <mergeCell ref="B49:I49"/>
    <mergeCell ref="B50:I50"/>
    <mergeCell ref="A55:L55"/>
    <mergeCell ref="B56:I56"/>
    <mergeCell ref="A57:L57"/>
    <mergeCell ref="B58:I58"/>
    <mergeCell ref="B41:I41"/>
    <mergeCell ref="B42:I42"/>
    <mergeCell ref="B30:I30"/>
    <mergeCell ref="B31:I31"/>
    <mergeCell ref="B32:I32"/>
    <mergeCell ref="B33:I33"/>
    <mergeCell ref="B36:I36"/>
    <mergeCell ref="B37:I37"/>
  </mergeCells>
  <printOptions/>
  <pageMargins left="0.21" right="0.2" top="0.29" bottom="0.27" header="0.24" footer="0.2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E16" sqref="E16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135</v>
      </c>
      <c r="B4" s="5"/>
      <c r="C4" s="5"/>
      <c r="D4" s="56" t="s">
        <v>1</v>
      </c>
      <c r="E4" s="56"/>
      <c r="F4" s="6">
        <v>5084.2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96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193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10.63</v>
      </c>
      <c r="C12" s="12">
        <v>5.79</v>
      </c>
      <c r="D12" s="12">
        <v>1.67</v>
      </c>
      <c r="E12" s="12">
        <v>2.69</v>
      </c>
      <c r="F12" s="12">
        <v>0.48</v>
      </c>
      <c r="G12" s="12">
        <v>3.81</v>
      </c>
      <c r="H12" s="12">
        <v>1.53</v>
      </c>
      <c r="I12" s="13"/>
      <c r="J12" s="12">
        <f>SUM(C12:I12)</f>
        <v>15.97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520509</v>
      </c>
      <c r="C15" s="27">
        <v>294356</v>
      </c>
      <c r="D15" s="27">
        <v>82096</v>
      </c>
      <c r="E15" s="27">
        <v>122093</v>
      </c>
      <c r="F15" s="27">
        <v>21964</v>
      </c>
      <c r="G15" s="27">
        <v>193715</v>
      </c>
      <c r="H15" s="27">
        <v>74098</v>
      </c>
      <c r="I15" s="28"/>
      <c r="J15" s="27">
        <f t="shared" si="1"/>
        <v>788322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466388</v>
      </c>
      <c r="C17" s="27">
        <v>262978</v>
      </c>
      <c r="D17" s="27">
        <v>73112</v>
      </c>
      <c r="E17" s="27">
        <v>109043</v>
      </c>
      <c r="F17" s="27">
        <v>21255</v>
      </c>
      <c r="G17" s="27">
        <v>173067</v>
      </c>
      <c r="H17" s="27">
        <v>66213</v>
      </c>
      <c r="I17" s="28"/>
      <c r="J17" s="27">
        <f t="shared" si="1"/>
        <v>705668</v>
      </c>
      <c r="L17" s="14"/>
    </row>
    <row r="18" spans="1:10" ht="12">
      <c r="A18" s="11" t="s">
        <v>22</v>
      </c>
      <c r="B18" s="27">
        <f t="shared" si="0"/>
        <v>521163.30000000005</v>
      </c>
      <c r="C18" s="27">
        <f>SUM(L26:L36)</f>
        <v>295010.30000000005</v>
      </c>
      <c r="D18" s="27">
        <f>D15</f>
        <v>82096</v>
      </c>
      <c r="E18" s="27">
        <f>E15</f>
        <v>122093</v>
      </c>
      <c r="F18" s="27">
        <f>F15</f>
        <v>21964</v>
      </c>
      <c r="G18" s="27">
        <f>SUM(L38:L53)</f>
        <v>202160.04</v>
      </c>
      <c r="H18" s="27">
        <v>0</v>
      </c>
      <c r="I18" s="28"/>
      <c r="J18" s="27">
        <f t="shared" si="1"/>
        <v>723323.3400000001</v>
      </c>
    </row>
    <row r="19" spans="1:13" ht="24">
      <c r="A19" s="11" t="s">
        <v>23</v>
      </c>
      <c r="B19" s="27">
        <f t="shared" si="0"/>
        <v>-54775.30000000005</v>
      </c>
      <c r="C19" s="27">
        <f aca="true" t="shared" si="2" ref="C19:H19">C14+C17-C18</f>
        <v>-32032.300000000047</v>
      </c>
      <c r="D19" s="27">
        <f t="shared" si="2"/>
        <v>-8984</v>
      </c>
      <c r="E19" s="27">
        <f t="shared" si="2"/>
        <v>-13050</v>
      </c>
      <c r="F19" s="27">
        <f t="shared" si="2"/>
        <v>-709</v>
      </c>
      <c r="G19" s="27">
        <f t="shared" si="2"/>
        <v>-29093.040000000008</v>
      </c>
      <c r="H19" s="27">
        <f t="shared" si="2"/>
        <v>66213</v>
      </c>
      <c r="I19" s="28"/>
      <c r="J19" s="27">
        <f t="shared" si="1"/>
        <v>-17655.340000000055</v>
      </c>
      <c r="L19" s="14"/>
      <c r="M19" s="14"/>
    </row>
    <row r="20" spans="1:13" ht="24">
      <c r="A20" s="11" t="s">
        <v>24</v>
      </c>
      <c r="B20" s="27">
        <f t="shared" si="0"/>
        <v>-654.3000000000466</v>
      </c>
      <c r="C20" s="27">
        <f aca="true" t="shared" si="3" ref="C20:H20">C13+C15-C18</f>
        <v>-654.3000000000466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-8445.040000000008</v>
      </c>
      <c r="H20" s="27">
        <f t="shared" si="3"/>
        <v>74098</v>
      </c>
      <c r="I20" s="28"/>
      <c r="J20" s="27">
        <f t="shared" si="1"/>
        <v>64998.659999999945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31557.36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28482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18254</v>
      </c>
    </row>
    <row r="29" spans="1:12" ht="12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36767</v>
      </c>
    </row>
    <row r="30" spans="1:12" ht="12">
      <c r="A30" s="19" t="s">
        <v>137</v>
      </c>
      <c r="B30" s="49" t="s">
        <v>138</v>
      </c>
      <c r="C30" s="50"/>
      <c r="D30" s="50"/>
      <c r="E30" s="50"/>
      <c r="F30" s="50"/>
      <c r="G30" s="50"/>
      <c r="H30" s="50"/>
      <c r="I30" s="51"/>
      <c r="J30" s="18" t="s">
        <v>33</v>
      </c>
      <c r="K30" s="20">
        <v>10</v>
      </c>
      <c r="L30" s="22">
        <f>3558.94*10</f>
        <v>35589.4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2.37*F4*10</f>
        <v>120495.54000000001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17286</v>
      </c>
      <c r="N32" s="23"/>
    </row>
    <row r="33" spans="1:14" ht="15.75" customHeight="1">
      <c r="A33" s="19" t="s">
        <v>45</v>
      </c>
      <c r="B33" s="44" t="s">
        <v>146</v>
      </c>
      <c r="C33" s="44"/>
      <c r="D33" s="44"/>
      <c r="E33" s="44"/>
      <c r="F33" s="44"/>
      <c r="G33" s="44"/>
      <c r="H33" s="44"/>
      <c r="I33" s="44"/>
      <c r="J33" s="18" t="s">
        <v>46</v>
      </c>
      <c r="K33" s="20">
        <v>3</v>
      </c>
      <c r="L33" s="18">
        <v>304</v>
      </c>
      <c r="N33" s="23"/>
    </row>
    <row r="34" spans="1:14" ht="14.25" customHeight="1">
      <c r="A34" s="19" t="s">
        <v>45</v>
      </c>
      <c r="B34" s="46" t="s">
        <v>488</v>
      </c>
      <c r="C34" s="47"/>
      <c r="D34" s="47"/>
      <c r="E34" s="47"/>
      <c r="F34" s="47"/>
      <c r="G34" s="47"/>
      <c r="H34" s="47"/>
      <c r="I34" s="48"/>
      <c r="J34" s="26" t="s">
        <v>487</v>
      </c>
      <c r="K34" s="20">
        <v>1</v>
      </c>
      <c r="L34" s="26">
        <v>1153</v>
      </c>
      <c r="N34" s="23"/>
    </row>
    <row r="35" spans="1:14" ht="11.25" customHeight="1">
      <c r="A35" s="19" t="s">
        <v>45</v>
      </c>
      <c r="B35" s="46" t="s">
        <v>113</v>
      </c>
      <c r="C35" s="47"/>
      <c r="D35" s="47"/>
      <c r="E35" s="47"/>
      <c r="F35" s="47"/>
      <c r="G35" s="47"/>
      <c r="H35" s="47"/>
      <c r="I35" s="48"/>
      <c r="J35" s="26" t="s">
        <v>40</v>
      </c>
      <c r="K35" s="20">
        <v>206.8</v>
      </c>
      <c r="L35" s="26">
        <v>5386</v>
      </c>
      <c r="N35" s="23"/>
    </row>
    <row r="36" spans="1:14" ht="11.25" customHeight="1">
      <c r="A36" s="19" t="s">
        <v>708</v>
      </c>
      <c r="B36" s="44" t="s">
        <v>709</v>
      </c>
      <c r="C36" s="44"/>
      <c r="D36" s="44"/>
      <c r="E36" s="44"/>
      <c r="F36" s="44"/>
      <c r="G36" s="44"/>
      <c r="H36" s="44"/>
      <c r="I36" s="44"/>
      <c r="J36" s="18"/>
      <c r="K36" s="20"/>
      <c r="L36" s="18">
        <f>-300*0.88</f>
        <v>-264</v>
      </c>
      <c r="N36" s="23"/>
    </row>
    <row r="37" spans="1:12" ht="12">
      <c r="A37" s="45" t="s">
        <v>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3" ht="49.5" customHeight="1">
      <c r="A38" s="19" t="s">
        <v>31</v>
      </c>
      <c r="B38" s="44" t="s">
        <v>32</v>
      </c>
      <c r="C38" s="44"/>
      <c r="D38" s="44"/>
      <c r="E38" s="44"/>
      <c r="F38" s="44"/>
      <c r="G38" s="44"/>
      <c r="H38" s="44"/>
      <c r="I38" s="44"/>
      <c r="J38" s="18" t="s">
        <v>33</v>
      </c>
      <c r="K38" s="20">
        <v>10</v>
      </c>
      <c r="L38" s="18">
        <f>G17*0.12</f>
        <v>20768.04</v>
      </c>
      <c r="M38" s="14"/>
    </row>
    <row r="39" spans="1:14" ht="15" customHeight="1">
      <c r="A39" s="19" t="s">
        <v>50</v>
      </c>
      <c r="B39" s="44" t="s">
        <v>140</v>
      </c>
      <c r="C39" s="44"/>
      <c r="D39" s="44"/>
      <c r="E39" s="44"/>
      <c r="F39" s="44"/>
      <c r="G39" s="44"/>
      <c r="H39" s="44"/>
      <c r="I39" s="44"/>
      <c r="J39" s="18" t="s">
        <v>47</v>
      </c>
      <c r="K39" s="20">
        <v>2</v>
      </c>
      <c r="L39" s="18">
        <v>2264</v>
      </c>
      <c r="N39" s="14"/>
    </row>
    <row r="40" spans="1:14" ht="15" customHeight="1">
      <c r="A40" s="19" t="s">
        <v>48</v>
      </c>
      <c r="B40" s="44" t="s">
        <v>141</v>
      </c>
      <c r="C40" s="44"/>
      <c r="D40" s="44"/>
      <c r="E40" s="44"/>
      <c r="F40" s="44"/>
      <c r="G40" s="44"/>
      <c r="H40" s="44"/>
      <c r="I40" s="44"/>
      <c r="J40" s="18" t="s">
        <v>47</v>
      </c>
      <c r="K40" s="20">
        <v>3</v>
      </c>
      <c r="L40" s="18">
        <v>1178</v>
      </c>
      <c r="N40" s="14"/>
    </row>
    <row r="41" spans="1:14" ht="15" customHeight="1">
      <c r="A41" s="19" t="s">
        <v>49</v>
      </c>
      <c r="B41" s="44" t="s">
        <v>142</v>
      </c>
      <c r="C41" s="44"/>
      <c r="D41" s="44"/>
      <c r="E41" s="44"/>
      <c r="F41" s="44"/>
      <c r="G41" s="44"/>
      <c r="H41" s="44"/>
      <c r="I41" s="44"/>
      <c r="J41" s="18" t="s">
        <v>46</v>
      </c>
      <c r="K41" s="20">
        <v>1.2</v>
      </c>
      <c r="L41" s="18">
        <v>765</v>
      </c>
      <c r="N41" s="14"/>
    </row>
    <row r="42" spans="1:14" ht="15" customHeight="1">
      <c r="A42" s="19" t="s">
        <v>61</v>
      </c>
      <c r="B42" s="44" t="s">
        <v>143</v>
      </c>
      <c r="C42" s="44"/>
      <c r="D42" s="44"/>
      <c r="E42" s="44"/>
      <c r="F42" s="44"/>
      <c r="G42" s="44"/>
      <c r="H42" s="44"/>
      <c r="I42" s="44"/>
      <c r="J42" s="18" t="s">
        <v>47</v>
      </c>
      <c r="K42" s="20">
        <v>1</v>
      </c>
      <c r="L42" s="18">
        <v>671</v>
      </c>
      <c r="N42" s="14"/>
    </row>
    <row r="43" spans="1:14" ht="15" customHeight="1">
      <c r="A43" s="19" t="s">
        <v>50</v>
      </c>
      <c r="B43" s="44" t="s">
        <v>144</v>
      </c>
      <c r="C43" s="44"/>
      <c r="D43" s="44"/>
      <c r="E43" s="44"/>
      <c r="F43" s="44"/>
      <c r="G43" s="44"/>
      <c r="H43" s="44"/>
      <c r="I43" s="44"/>
      <c r="J43" s="18" t="s">
        <v>47</v>
      </c>
      <c r="K43" s="30" t="s">
        <v>145</v>
      </c>
      <c r="L43" s="18">
        <v>2793</v>
      </c>
      <c r="N43" s="14"/>
    </row>
    <row r="44" spans="1:14" ht="15" customHeight="1">
      <c r="A44" s="19" t="s">
        <v>147</v>
      </c>
      <c r="B44" s="44" t="s">
        <v>148</v>
      </c>
      <c r="C44" s="44"/>
      <c r="D44" s="44"/>
      <c r="E44" s="44"/>
      <c r="F44" s="44"/>
      <c r="G44" s="44"/>
      <c r="H44" s="44"/>
      <c r="I44" s="44"/>
      <c r="J44" s="18" t="s">
        <v>149</v>
      </c>
      <c r="K44" s="20">
        <v>9.6</v>
      </c>
      <c r="L44" s="18">
        <v>7377</v>
      </c>
      <c r="N44" s="14"/>
    </row>
    <row r="45" spans="1:12" ht="14.25" customHeight="1">
      <c r="A45" s="19" t="s">
        <v>102</v>
      </c>
      <c r="B45" s="44" t="s">
        <v>151</v>
      </c>
      <c r="C45" s="44"/>
      <c r="D45" s="44"/>
      <c r="E45" s="44"/>
      <c r="F45" s="44"/>
      <c r="G45" s="44"/>
      <c r="H45" s="44"/>
      <c r="I45" s="44"/>
      <c r="J45" s="18" t="s">
        <v>107</v>
      </c>
      <c r="K45" s="30" t="s">
        <v>150</v>
      </c>
      <c r="L45" s="18">
        <v>23180</v>
      </c>
    </row>
    <row r="46" spans="1:12" ht="14.25" customHeight="1">
      <c r="A46" s="19" t="s">
        <v>102</v>
      </c>
      <c r="B46" s="44" t="s">
        <v>152</v>
      </c>
      <c r="C46" s="44"/>
      <c r="D46" s="44"/>
      <c r="E46" s="44"/>
      <c r="F46" s="44"/>
      <c r="G46" s="44"/>
      <c r="H46" s="44"/>
      <c r="I46" s="44"/>
      <c r="J46" s="18" t="s">
        <v>47</v>
      </c>
      <c r="K46" s="30" t="s">
        <v>153</v>
      </c>
      <c r="L46" s="18">
        <v>2152</v>
      </c>
    </row>
    <row r="47" spans="1:12" ht="14.25" customHeight="1">
      <c r="A47" s="19" t="s">
        <v>48</v>
      </c>
      <c r="B47" s="44" t="s">
        <v>154</v>
      </c>
      <c r="C47" s="44"/>
      <c r="D47" s="44"/>
      <c r="E47" s="44"/>
      <c r="F47" s="44"/>
      <c r="G47" s="44"/>
      <c r="H47" s="44"/>
      <c r="I47" s="44"/>
      <c r="J47" s="18" t="s">
        <v>155</v>
      </c>
      <c r="K47" s="30" t="s">
        <v>156</v>
      </c>
      <c r="L47" s="18">
        <v>9298</v>
      </c>
    </row>
    <row r="48" spans="1:12" ht="14.25" customHeight="1">
      <c r="A48" s="19" t="s">
        <v>48</v>
      </c>
      <c r="B48" s="44" t="s">
        <v>157</v>
      </c>
      <c r="C48" s="44"/>
      <c r="D48" s="44"/>
      <c r="E48" s="44"/>
      <c r="F48" s="44"/>
      <c r="G48" s="44"/>
      <c r="H48" s="44"/>
      <c r="I48" s="44"/>
      <c r="J48" s="18" t="s">
        <v>47</v>
      </c>
      <c r="K48" s="30" t="s">
        <v>158</v>
      </c>
      <c r="L48" s="18">
        <v>11836</v>
      </c>
    </row>
    <row r="49" spans="1:12" ht="14.25" customHeight="1">
      <c r="A49" s="19" t="s">
        <v>159</v>
      </c>
      <c r="B49" s="44" t="s">
        <v>160</v>
      </c>
      <c r="C49" s="44"/>
      <c r="D49" s="44"/>
      <c r="E49" s="44"/>
      <c r="F49" s="44"/>
      <c r="G49" s="44"/>
      <c r="H49" s="44"/>
      <c r="I49" s="44"/>
      <c r="J49" s="18" t="s">
        <v>40</v>
      </c>
      <c r="K49" s="30" t="s">
        <v>161</v>
      </c>
      <c r="L49" s="18">
        <v>4207</v>
      </c>
    </row>
    <row r="50" spans="1:12" ht="14.25" customHeight="1">
      <c r="A50" s="19" t="s">
        <v>162</v>
      </c>
      <c r="B50" s="44" t="s">
        <v>163</v>
      </c>
      <c r="C50" s="44"/>
      <c r="D50" s="44"/>
      <c r="E50" s="44"/>
      <c r="F50" s="44"/>
      <c r="G50" s="44"/>
      <c r="H50" s="44"/>
      <c r="I50" s="44"/>
      <c r="J50" s="18" t="s">
        <v>47</v>
      </c>
      <c r="K50" s="30" t="s">
        <v>164</v>
      </c>
      <c r="L50" s="18">
        <v>24616</v>
      </c>
    </row>
    <row r="51" spans="1:12" ht="14.25" customHeight="1">
      <c r="A51" s="19" t="s">
        <v>123</v>
      </c>
      <c r="B51" s="44" t="s">
        <v>165</v>
      </c>
      <c r="C51" s="44"/>
      <c r="D51" s="44"/>
      <c r="E51" s="44"/>
      <c r="F51" s="44"/>
      <c r="G51" s="44"/>
      <c r="H51" s="44"/>
      <c r="I51" s="44"/>
      <c r="J51" s="18" t="s">
        <v>47</v>
      </c>
      <c r="K51" s="30" t="s">
        <v>166</v>
      </c>
      <c r="L51" s="18">
        <v>77957</v>
      </c>
    </row>
    <row r="52" spans="1:12" ht="14.25" customHeight="1">
      <c r="A52" s="19" t="s">
        <v>61</v>
      </c>
      <c r="B52" s="44" t="s">
        <v>167</v>
      </c>
      <c r="C52" s="44"/>
      <c r="D52" s="44"/>
      <c r="E52" s="44"/>
      <c r="F52" s="44"/>
      <c r="G52" s="44"/>
      <c r="H52" s="44"/>
      <c r="I52" s="44"/>
      <c r="J52" s="18" t="s">
        <v>47</v>
      </c>
      <c r="K52" s="30" t="s">
        <v>153</v>
      </c>
      <c r="L52" s="18">
        <v>7871</v>
      </c>
    </row>
    <row r="53" spans="1:12" ht="14.25" customHeight="1">
      <c r="A53" s="19" t="s">
        <v>48</v>
      </c>
      <c r="B53" s="44" t="s">
        <v>170</v>
      </c>
      <c r="C53" s="44"/>
      <c r="D53" s="44"/>
      <c r="E53" s="44"/>
      <c r="F53" s="44"/>
      <c r="G53" s="44"/>
      <c r="H53" s="44"/>
      <c r="I53" s="44"/>
      <c r="J53" s="18" t="s">
        <v>168</v>
      </c>
      <c r="K53" s="30" t="s">
        <v>169</v>
      </c>
      <c r="L53" s="18">
        <v>5227</v>
      </c>
    </row>
    <row r="54" spans="1:12" ht="12">
      <c r="A54" s="45" t="s">
        <v>51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29.25" customHeight="1">
      <c r="A55" s="19" t="s">
        <v>52</v>
      </c>
      <c r="B55" s="44" t="s">
        <v>53</v>
      </c>
      <c r="C55" s="44"/>
      <c r="D55" s="44"/>
      <c r="E55" s="44"/>
      <c r="F55" s="44"/>
      <c r="G55" s="44"/>
      <c r="H55" s="44"/>
      <c r="I55" s="44"/>
      <c r="J55" s="18" t="s">
        <v>33</v>
      </c>
      <c r="K55" s="20">
        <v>10</v>
      </c>
      <c r="L55" s="24">
        <f>D15</f>
        <v>82096</v>
      </c>
    </row>
    <row r="56" spans="1:12" ht="12">
      <c r="A56" s="45" t="s">
        <v>54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2">
      <c r="A57" s="19" t="s">
        <v>54</v>
      </c>
      <c r="B57" s="44" t="s">
        <v>55</v>
      </c>
      <c r="C57" s="44"/>
      <c r="D57" s="44"/>
      <c r="E57" s="44"/>
      <c r="F57" s="44"/>
      <c r="G57" s="44"/>
      <c r="H57" s="44"/>
      <c r="I57" s="44"/>
      <c r="J57" s="18" t="s">
        <v>33</v>
      </c>
      <c r="K57" s="20">
        <v>10</v>
      </c>
      <c r="L57" s="24">
        <f>E18</f>
        <v>122093</v>
      </c>
    </row>
    <row r="58" spans="1:12" ht="12">
      <c r="A58" s="45" t="s">
        <v>56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">
      <c r="A59" s="19" t="s">
        <v>57</v>
      </c>
      <c r="B59" s="44" t="s">
        <v>58</v>
      </c>
      <c r="C59" s="44"/>
      <c r="D59" s="44"/>
      <c r="E59" s="44"/>
      <c r="F59" s="44"/>
      <c r="G59" s="44"/>
      <c r="H59" s="44"/>
      <c r="I59" s="44"/>
      <c r="J59" s="18" t="s">
        <v>33</v>
      </c>
      <c r="K59" s="20">
        <v>10</v>
      </c>
      <c r="L59" s="24">
        <f>F15</f>
        <v>21964</v>
      </c>
    </row>
    <row r="62" spans="1:2" ht="12">
      <c r="A62" s="25" t="s">
        <v>94</v>
      </c>
      <c r="B62" s="1" t="s">
        <v>95</v>
      </c>
    </row>
  </sheetData>
  <mergeCells count="47"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A25:L25"/>
    <mergeCell ref="B26:I26"/>
    <mergeCell ref="B27:I27"/>
    <mergeCell ref="B28:I28"/>
    <mergeCell ref="B29:I29"/>
    <mergeCell ref="B31:I31"/>
    <mergeCell ref="B32:I32"/>
    <mergeCell ref="B35:I35"/>
    <mergeCell ref="B34:I34"/>
    <mergeCell ref="B33:I33"/>
    <mergeCell ref="B41:I41"/>
    <mergeCell ref="B42:I42"/>
    <mergeCell ref="B43:I43"/>
    <mergeCell ref="A37:L37"/>
    <mergeCell ref="B38:I38"/>
    <mergeCell ref="B39:I39"/>
    <mergeCell ref="B40:I40"/>
    <mergeCell ref="B57:I57"/>
    <mergeCell ref="B44:I44"/>
    <mergeCell ref="B45:I45"/>
    <mergeCell ref="B53:I53"/>
    <mergeCell ref="B50:I50"/>
    <mergeCell ref="A54:L54"/>
    <mergeCell ref="B55:I55"/>
    <mergeCell ref="A56:L56"/>
    <mergeCell ref="B36:I36"/>
    <mergeCell ref="A58:L58"/>
    <mergeCell ref="B59:I59"/>
    <mergeCell ref="B30:I30"/>
    <mergeCell ref="B48:I48"/>
    <mergeCell ref="B49:I49"/>
    <mergeCell ref="B46:I46"/>
    <mergeCell ref="B47:I47"/>
    <mergeCell ref="B51:I51"/>
    <mergeCell ref="B52:I52"/>
  </mergeCells>
  <printOptions/>
  <pageMargins left="0.23" right="0.2" top="1" bottom="0.34" header="0.24" footer="0.24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40" sqref="A40:L40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485</v>
      </c>
      <c r="B4" s="5"/>
      <c r="C4" s="5"/>
      <c r="D4" s="56" t="s">
        <v>1</v>
      </c>
      <c r="E4" s="56"/>
      <c r="F4" s="31">
        <v>2518.1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64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113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/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/>
      <c r="G14" s="27"/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233242</v>
      </c>
      <c r="C15" s="27">
        <v>183669</v>
      </c>
      <c r="D15" s="27">
        <v>41112</v>
      </c>
      <c r="E15" s="27">
        <v>0</v>
      </c>
      <c r="F15" s="27">
        <v>8461</v>
      </c>
      <c r="G15" s="27">
        <v>121209</v>
      </c>
      <c r="H15" s="27">
        <v>34529</v>
      </c>
      <c r="I15" s="28"/>
      <c r="J15" s="27">
        <f t="shared" si="1"/>
        <v>388980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215506</v>
      </c>
      <c r="C17" s="27">
        <v>168567</v>
      </c>
      <c r="D17" s="27">
        <v>37616</v>
      </c>
      <c r="E17" s="27">
        <v>0</v>
      </c>
      <c r="F17" s="27">
        <v>9323</v>
      </c>
      <c r="G17" s="27">
        <v>111635</v>
      </c>
      <c r="H17" s="27">
        <v>32364</v>
      </c>
      <c r="I17" s="28"/>
      <c r="J17" s="27">
        <f t="shared" si="1"/>
        <v>359505</v>
      </c>
      <c r="L17" s="14"/>
    </row>
    <row r="18" spans="1:10" ht="12">
      <c r="A18" s="11" t="s">
        <v>22</v>
      </c>
      <c r="B18" s="27">
        <f t="shared" si="0"/>
        <v>231354.9</v>
      </c>
      <c r="C18" s="27">
        <f>SUM(L26:L39)</f>
        <v>181781.9</v>
      </c>
      <c r="D18" s="27">
        <f>D15</f>
        <v>41112</v>
      </c>
      <c r="E18" s="27">
        <f>E15</f>
        <v>0</v>
      </c>
      <c r="F18" s="27">
        <f>F15</f>
        <v>8461</v>
      </c>
      <c r="G18" s="27">
        <f>SUM(L41:L56)</f>
        <v>71782.2</v>
      </c>
      <c r="H18" s="27">
        <v>0</v>
      </c>
      <c r="I18" s="28"/>
      <c r="J18" s="27">
        <f t="shared" si="1"/>
        <v>303137.1</v>
      </c>
    </row>
    <row r="19" spans="1:13" ht="24">
      <c r="A19" s="11" t="s">
        <v>23</v>
      </c>
      <c r="B19" s="27">
        <f t="shared" si="0"/>
        <v>-15848.899999999994</v>
      </c>
      <c r="C19" s="27">
        <f aca="true" t="shared" si="2" ref="C19:H19">C14+C17-C18</f>
        <v>-13214.899999999994</v>
      </c>
      <c r="D19" s="27">
        <f t="shared" si="2"/>
        <v>-3496</v>
      </c>
      <c r="E19" s="27">
        <f t="shared" si="2"/>
        <v>0</v>
      </c>
      <c r="F19" s="27">
        <f t="shared" si="2"/>
        <v>862</v>
      </c>
      <c r="G19" s="27">
        <f t="shared" si="2"/>
        <v>39852.8</v>
      </c>
      <c r="H19" s="27">
        <f t="shared" si="2"/>
        <v>32364</v>
      </c>
      <c r="I19" s="28"/>
      <c r="J19" s="27">
        <f t="shared" si="1"/>
        <v>56367.90000000001</v>
      </c>
      <c r="L19" s="14"/>
      <c r="M19" s="14"/>
    </row>
    <row r="20" spans="1:13" ht="24">
      <c r="A20" s="11" t="s">
        <v>24</v>
      </c>
      <c r="B20" s="27">
        <f t="shared" si="0"/>
        <v>1887.1000000000058</v>
      </c>
      <c r="C20" s="27">
        <f aca="true" t="shared" si="3" ref="C20:H20">C13+C15-C18</f>
        <v>1887.1000000000058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49426.8</v>
      </c>
      <c r="H20" s="27">
        <f t="shared" si="3"/>
        <v>34529</v>
      </c>
      <c r="I20" s="28"/>
      <c r="J20" s="27">
        <f t="shared" si="1"/>
        <v>85842.90000000001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20228.04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14101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9212</v>
      </c>
    </row>
    <row r="29" spans="1:12" ht="14.25" customHeight="1">
      <c r="A29" s="19" t="s">
        <v>137</v>
      </c>
      <c r="B29" s="49" t="s">
        <v>138</v>
      </c>
      <c r="C29" s="50"/>
      <c r="D29" s="50"/>
      <c r="E29" s="50"/>
      <c r="F29" s="50"/>
      <c r="G29" s="50"/>
      <c r="H29" s="50"/>
      <c r="I29" s="51"/>
      <c r="J29" s="18" t="s">
        <v>33</v>
      </c>
      <c r="K29" s="20">
        <v>10</v>
      </c>
      <c r="L29" s="22">
        <f>2266.29*10</f>
        <v>22662.9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v>24631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2.8*F4*10</f>
        <v>70506.79999999999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8562</v>
      </c>
      <c r="N32" s="23"/>
    </row>
    <row r="33" spans="1:14" ht="14.25" customHeight="1">
      <c r="A33" s="19" t="s">
        <v>45</v>
      </c>
      <c r="B33" s="44" t="s">
        <v>491</v>
      </c>
      <c r="C33" s="44"/>
      <c r="D33" s="44"/>
      <c r="E33" s="44"/>
      <c r="F33" s="44"/>
      <c r="G33" s="44"/>
      <c r="H33" s="44"/>
      <c r="I33" s="44"/>
      <c r="J33" s="18" t="s">
        <v>492</v>
      </c>
      <c r="K33" s="20" t="s">
        <v>493</v>
      </c>
      <c r="L33" s="18">
        <v>700</v>
      </c>
      <c r="N33" s="23"/>
    </row>
    <row r="34" spans="1:14" ht="14.25" customHeight="1">
      <c r="A34" s="19" t="s">
        <v>45</v>
      </c>
      <c r="B34" s="46" t="s">
        <v>76</v>
      </c>
      <c r="C34" s="47"/>
      <c r="D34" s="47"/>
      <c r="E34" s="47"/>
      <c r="F34" s="47"/>
      <c r="G34" s="47"/>
      <c r="H34" s="47"/>
      <c r="I34" s="48"/>
      <c r="J34" s="26" t="s">
        <v>40</v>
      </c>
      <c r="K34" s="20">
        <v>140</v>
      </c>
      <c r="L34" s="26">
        <v>3647</v>
      </c>
      <c r="N34" s="23"/>
    </row>
    <row r="35" spans="1:14" ht="14.25" customHeight="1">
      <c r="A35" s="19" t="s">
        <v>45</v>
      </c>
      <c r="B35" s="46" t="s">
        <v>680</v>
      </c>
      <c r="C35" s="47"/>
      <c r="D35" s="47"/>
      <c r="E35" s="47"/>
      <c r="F35" s="47"/>
      <c r="G35" s="47"/>
      <c r="H35" s="47"/>
      <c r="I35" s="48"/>
      <c r="J35" s="26" t="s">
        <v>681</v>
      </c>
      <c r="K35" s="20">
        <v>3</v>
      </c>
      <c r="L35" s="26">
        <v>7014</v>
      </c>
      <c r="N35" s="23"/>
    </row>
    <row r="36" spans="1:14" ht="14.25" customHeight="1">
      <c r="A36" s="19" t="s">
        <v>45</v>
      </c>
      <c r="B36" s="46" t="s">
        <v>486</v>
      </c>
      <c r="C36" s="47"/>
      <c r="D36" s="47"/>
      <c r="E36" s="47"/>
      <c r="F36" s="47"/>
      <c r="G36" s="47"/>
      <c r="H36" s="47"/>
      <c r="I36" s="48"/>
      <c r="J36" s="26" t="s">
        <v>487</v>
      </c>
      <c r="K36" s="20">
        <v>1</v>
      </c>
      <c r="L36" s="26">
        <v>1153</v>
      </c>
      <c r="N36" s="23"/>
    </row>
    <row r="37" spans="1:14" ht="14.25" customHeight="1">
      <c r="A37" s="19" t="s">
        <v>45</v>
      </c>
      <c r="B37" s="46" t="s">
        <v>488</v>
      </c>
      <c r="C37" s="47"/>
      <c r="D37" s="47"/>
      <c r="E37" s="47"/>
      <c r="F37" s="47"/>
      <c r="G37" s="47"/>
      <c r="H37" s="47"/>
      <c r="I37" s="48"/>
      <c r="J37" s="26" t="s">
        <v>487</v>
      </c>
      <c r="K37" s="20">
        <v>2</v>
      </c>
      <c r="L37" s="26">
        <v>2306</v>
      </c>
      <c r="N37" s="23"/>
    </row>
    <row r="38" spans="1:14" ht="14.25" customHeight="1">
      <c r="A38" s="19" t="s">
        <v>708</v>
      </c>
      <c r="B38" s="44" t="s">
        <v>709</v>
      </c>
      <c r="C38" s="44"/>
      <c r="D38" s="44"/>
      <c r="E38" s="44"/>
      <c r="F38" s="44"/>
      <c r="G38" s="44"/>
      <c r="H38" s="44"/>
      <c r="I38" s="44"/>
      <c r="J38" s="18"/>
      <c r="K38" s="20"/>
      <c r="L38" s="18">
        <f>-600*0.88</f>
        <v>-528</v>
      </c>
      <c r="N38" s="23"/>
    </row>
    <row r="39" spans="1:14" ht="14.25" customHeight="1">
      <c r="A39" s="19" t="s">
        <v>708</v>
      </c>
      <c r="B39" s="44" t="s">
        <v>710</v>
      </c>
      <c r="C39" s="44"/>
      <c r="D39" s="44"/>
      <c r="E39" s="44"/>
      <c r="F39" s="44"/>
      <c r="G39" s="44"/>
      <c r="H39" s="44"/>
      <c r="I39" s="44"/>
      <c r="J39" s="18"/>
      <c r="K39" s="20"/>
      <c r="L39" s="18">
        <f>-2743*0.88</f>
        <v>-2413.84</v>
      </c>
      <c r="N39" s="23"/>
    </row>
    <row r="40" spans="1:12" ht="12">
      <c r="A40" s="45" t="s">
        <v>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3" ht="49.5" customHeight="1">
      <c r="A41" s="19" t="s">
        <v>31</v>
      </c>
      <c r="B41" s="44" t="s">
        <v>32</v>
      </c>
      <c r="C41" s="44"/>
      <c r="D41" s="44"/>
      <c r="E41" s="44"/>
      <c r="F41" s="44"/>
      <c r="G41" s="44"/>
      <c r="H41" s="44"/>
      <c r="I41" s="44"/>
      <c r="J41" s="18" t="s">
        <v>33</v>
      </c>
      <c r="K41" s="20">
        <v>10</v>
      </c>
      <c r="L41" s="18">
        <f>G17*0.12</f>
        <v>13396.199999999999</v>
      </c>
      <c r="M41" s="14"/>
    </row>
    <row r="42" spans="1:14" ht="15" customHeight="1">
      <c r="A42" s="19" t="s">
        <v>48</v>
      </c>
      <c r="B42" s="44" t="s">
        <v>489</v>
      </c>
      <c r="C42" s="44"/>
      <c r="D42" s="44"/>
      <c r="E42" s="44"/>
      <c r="F42" s="44"/>
      <c r="G42" s="44"/>
      <c r="H42" s="44"/>
      <c r="I42" s="44"/>
      <c r="J42" s="18" t="s">
        <v>47</v>
      </c>
      <c r="K42" s="30" t="s">
        <v>164</v>
      </c>
      <c r="L42" s="18">
        <v>611</v>
      </c>
      <c r="N42" s="14"/>
    </row>
    <row r="43" spans="1:14" ht="15" customHeight="1">
      <c r="A43" s="19" t="s">
        <v>102</v>
      </c>
      <c r="B43" s="44" t="s">
        <v>490</v>
      </c>
      <c r="C43" s="44"/>
      <c r="D43" s="44"/>
      <c r="E43" s="44"/>
      <c r="F43" s="44"/>
      <c r="G43" s="44"/>
      <c r="H43" s="44"/>
      <c r="I43" s="44"/>
      <c r="J43" s="18" t="s">
        <v>47</v>
      </c>
      <c r="K43" s="20">
        <v>1</v>
      </c>
      <c r="L43" s="18">
        <v>545</v>
      </c>
      <c r="N43" s="14"/>
    </row>
    <row r="44" spans="1:14" ht="15" customHeight="1">
      <c r="A44" s="19" t="s">
        <v>147</v>
      </c>
      <c r="B44" s="44" t="s">
        <v>148</v>
      </c>
      <c r="C44" s="44"/>
      <c r="D44" s="44"/>
      <c r="E44" s="44"/>
      <c r="F44" s="44"/>
      <c r="G44" s="44"/>
      <c r="H44" s="44"/>
      <c r="I44" s="44"/>
      <c r="J44" s="18" t="s">
        <v>149</v>
      </c>
      <c r="K44" s="30" t="s">
        <v>494</v>
      </c>
      <c r="L44" s="18">
        <v>5126</v>
      </c>
      <c r="N44" s="14"/>
    </row>
    <row r="45" spans="1:14" ht="15" customHeight="1">
      <c r="A45" s="19" t="s">
        <v>62</v>
      </c>
      <c r="B45" s="44" t="s">
        <v>68</v>
      </c>
      <c r="C45" s="44"/>
      <c r="D45" s="44"/>
      <c r="E45" s="44"/>
      <c r="F45" s="44"/>
      <c r="G45" s="44"/>
      <c r="H45" s="44"/>
      <c r="I45" s="44"/>
      <c r="J45" s="18" t="s">
        <v>40</v>
      </c>
      <c r="K45" s="20">
        <v>5.8</v>
      </c>
      <c r="L45" s="18">
        <v>3686</v>
      </c>
      <c r="N45" s="14"/>
    </row>
    <row r="46" spans="1:14" ht="15" customHeight="1">
      <c r="A46" s="19" t="s">
        <v>495</v>
      </c>
      <c r="B46" s="44" t="s">
        <v>333</v>
      </c>
      <c r="C46" s="44"/>
      <c r="D46" s="44"/>
      <c r="E46" s="44"/>
      <c r="F46" s="44"/>
      <c r="G46" s="44"/>
      <c r="H46" s="44"/>
      <c r="I46" s="44"/>
      <c r="J46" s="18" t="s">
        <v>40</v>
      </c>
      <c r="K46" s="20">
        <v>1.253</v>
      </c>
      <c r="L46" s="18">
        <v>1761</v>
      </c>
      <c r="N46" s="14"/>
    </row>
    <row r="47" spans="1:14" ht="15" customHeight="1">
      <c r="A47" s="19" t="s">
        <v>61</v>
      </c>
      <c r="B47" s="44" t="s">
        <v>70</v>
      </c>
      <c r="C47" s="44"/>
      <c r="D47" s="44"/>
      <c r="E47" s="44"/>
      <c r="F47" s="44"/>
      <c r="G47" s="44"/>
      <c r="H47" s="44"/>
      <c r="I47" s="44"/>
      <c r="J47" s="18" t="s">
        <v>47</v>
      </c>
      <c r="K47" s="20">
        <v>4</v>
      </c>
      <c r="L47" s="18">
        <v>2685</v>
      </c>
      <c r="N47" s="14"/>
    </row>
    <row r="48" spans="1:14" ht="15" customHeight="1">
      <c r="A48" s="19" t="s">
        <v>496</v>
      </c>
      <c r="B48" s="44" t="s">
        <v>497</v>
      </c>
      <c r="C48" s="44"/>
      <c r="D48" s="44"/>
      <c r="E48" s="44"/>
      <c r="F48" s="44"/>
      <c r="G48" s="44"/>
      <c r="H48" s="44"/>
      <c r="I48" s="44"/>
      <c r="J48" s="18" t="s">
        <v>40</v>
      </c>
      <c r="K48" s="20">
        <v>3.977</v>
      </c>
      <c r="L48" s="18">
        <v>377</v>
      </c>
      <c r="N48" s="14"/>
    </row>
    <row r="49" spans="1:14" ht="15" customHeight="1">
      <c r="A49" s="19" t="s">
        <v>368</v>
      </c>
      <c r="B49" s="44" t="s">
        <v>128</v>
      </c>
      <c r="C49" s="44"/>
      <c r="D49" s="44"/>
      <c r="E49" s="44"/>
      <c r="F49" s="44"/>
      <c r="G49" s="44"/>
      <c r="H49" s="44"/>
      <c r="I49" s="44"/>
      <c r="J49" s="18" t="s">
        <v>40</v>
      </c>
      <c r="K49" s="20">
        <v>55.47</v>
      </c>
      <c r="L49" s="18">
        <v>26538</v>
      </c>
      <c r="N49" s="14"/>
    </row>
    <row r="50" spans="1:14" ht="15" customHeight="1">
      <c r="A50" s="19" t="s">
        <v>61</v>
      </c>
      <c r="B50" s="44" t="s">
        <v>482</v>
      </c>
      <c r="C50" s="44"/>
      <c r="D50" s="44"/>
      <c r="E50" s="44"/>
      <c r="F50" s="44"/>
      <c r="G50" s="44"/>
      <c r="H50" s="44"/>
      <c r="I50" s="44"/>
      <c r="J50" s="18" t="s">
        <v>47</v>
      </c>
      <c r="K50" s="20">
        <v>3</v>
      </c>
      <c r="L50" s="18">
        <v>3633</v>
      </c>
      <c r="N50" s="14"/>
    </row>
    <row r="51" spans="1:14" ht="15" customHeight="1">
      <c r="A51" s="19" t="s">
        <v>85</v>
      </c>
      <c r="B51" s="44" t="s">
        <v>282</v>
      </c>
      <c r="C51" s="44"/>
      <c r="D51" s="44"/>
      <c r="E51" s="44"/>
      <c r="F51" s="44"/>
      <c r="G51" s="44"/>
      <c r="H51" s="44"/>
      <c r="I51" s="44"/>
      <c r="J51" s="18" t="s">
        <v>40</v>
      </c>
      <c r="K51" s="20">
        <v>5.1</v>
      </c>
      <c r="L51" s="18">
        <v>3151</v>
      </c>
      <c r="N51" s="14"/>
    </row>
    <row r="52" spans="1:14" ht="15" customHeight="1">
      <c r="A52" s="19" t="s">
        <v>48</v>
      </c>
      <c r="B52" s="44" t="s">
        <v>498</v>
      </c>
      <c r="C52" s="44"/>
      <c r="D52" s="44"/>
      <c r="E52" s="44"/>
      <c r="F52" s="44"/>
      <c r="G52" s="44"/>
      <c r="H52" s="44"/>
      <c r="I52" s="44"/>
      <c r="J52" s="18" t="s">
        <v>47</v>
      </c>
      <c r="K52" s="20">
        <v>4</v>
      </c>
      <c r="L52" s="18">
        <v>1070</v>
      </c>
      <c r="N52" s="14"/>
    </row>
    <row r="53" spans="1:14" ht="15" customHeight="1">
      <c r="A53" s="19" t="s">
        <v>62</v>
      </c>
      <c r="B53" s="44" t="s">
        <v>499</v>
      </c>
      <c r="C53" s="44"/>
      <c r="D53" s="44"/>
      <c r="E53" s="44"/>
      <c r="F53" s="44"/>
      <c r="G53" s="44"/>
      <c r="H53" s="44"/>
      <c r="I53" s="44"/>
      <c r="J53" s="18" t="s">
        <v>46</v>
      </c>
      <c r="K53" s="20">
        <v>6</v>
      </c>
      <c r="L53" s="18">
        <v>1381</v>
      </c>
      <c r="N53" s="14"/>
    </row>
    <row r="54" spans="1:14" ht="15" customHeight="1">
      <c r="A54" s="19" t="s">
        <v>48</v>
      </c>
      <c r="B54" s="44" t="s">
        <v>500</v>
      </c>
      <c r="C54" s="44"/>
      <c r="D54" s="44"/>
      <c r="E54" s="44"/>
      <c r="F54" s="44"/>
      <c r="G54" s="44"/>
      <c r="H54" s="44"/>
      <c r="I54" s="44"/>
      <c r="J54" s="18" t="s">
        <v>47</v>
      </c>
      <c r="K54" s="20">
        <v>3</v>
      </c>
      <c r="L54" s="18">
        <v>2785</v>
      </c>
      <c r="N54" s="14"/>
    </row>
    <row r="55" spans="1:14" ht="15" customHeight="1">
      <c r="A55" s="19" t="s">
        <v>48</v>
      </c>
      <c r="B55" s="44" t="s">
        <v>501</v>
      </c>
      <c r="C55" s="44"/>
      <c r="D55" s="44"/>
      <c r="E55" s="44"/>
      <c r="F55" s="44"/>
      <c r="G55" s="44"/>
      <c r="H55" s="44"/>
      <c r="I55" s="44"/>
      <c r="J55" s="18" t="s">
        <v>47</v>
      </c>
      <c r="K55" s="20">
        <v>3</v>
      </c>
      <c r="L55" s="18">
        <v>2785</v>
      </c>
      <c r="N55" s="14"/>
    </row>
    <row r="56" spans="1:14" ht="15" customHeight="1">
      <c r="A56" s="19" t="s">
        <v>48</v>
      </c>
      <c r="B56" s="44" t="s">
        <v>502</v>
      </c>
      <c r="C56" s="44"/>
      <c r="D56" s="44"/>
      <c r="E56" s="44"/>
      <c r="F56" s="44"/>
      <c r="G56" s="44"/>
      <c r="H56" s="44"/>
      <c r="I56" s="44"/>
      <c r="J56" s="18" t="s">
        <v>503</v>
      </c>
      <c r="K56" s="20">
        <v>8</v>
      </c>
      <c r="L56" s="18">
        <v>2252</v>
      </c>
      <c r="N56" s="14"/>
    </row>
    <row r="57" spans="1:12" ht="12">
      <c r="A57" s="45" t="s">
        <v>51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29.25" customHeight="1">
      <c r="A58" s="19" t="s">
        <v>52</v>
      </c>
      <c r="B58" s="44" t="s">
        <v>53</v>
      </c>
      <c r="C58" s="44"/>
      <c r="D58" s="44"/>
      <c r="E58" s="44"/>
      <c r="F58" s="44"/>
      <c r="G58" s="44"/>
      <c r="H58" s="44"/>
      <c r="I58" s="44"/>
      <c r="J58" s="18" t="s">
        <v>33</v>
      </c>
      <c r="K58" s="20">
        <v>10</v>
      </c>
      <c r="L58" s="24">
        <f>D15</f>
        <v>41112</v>
      </c>
    </row>
    <row r="59" spans="1:12" ht="12">
      <c r="A59" s="45" t="s">
        <v>54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2">
      <c r="A60" s="19" t="s">
        <v>54</v>
      </c>
      <c r="B60" s="44" t="s">
        <v>55</v>
      </c>
      <c r="C60" s="44"/>
      <c r="D60" s="44"/>
      <c r="E60" s="44"/>
      <c r="F60" s="44"/>
      <c r="G60" s="44"/>
      <c r="H60" s="44"/>
      <c r="I60" s="44"/>
      <c r="J60" s="18" t="s">
        <v>33</v>
      </c>
      <c r="K60" s="20">
        <v>10</v>
      </c>
      <c r="L60" s="24">
        <f>E18</f>
        <v>0</v>
      </c>
    </row>
    <row r="61" spans="1:12" ht="12">
      <c r="A61" s="45" t="s">
        <v>56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1:12" ht="12">
      <c r="A62" s="19" t="s">
        <v>57</v>
      </c>
      <c r="B62" s="44" t="s">
        <v>58</v>
      </c>
      <c r="C62" s="44"/>
      <c r="D62" s="44"/>
      <c r="E62" s="44"/>
      <c r="F62" s="44"/>
      <c r="G62" s="44"/>
      <c r="H62" s="44"/>
      <c r="I62" s="44"/>
      <c r="J62" s="18" t="s">
        <v>33</v>
      </c>
      <c r="K62" s="20">
        <v>10</v>
      </c>
      <c r="L62" s="24">
        <f>F15</f>
        <v>8461</v>
      </c>
    </row>
    <row r="65" spans="1:2" ht="12">
      <c r="A65" s="25" t="s">
        <v>94</v>
      </c>
      <c r="B65" s="1" t="s">
        <v>95</v>
      </c>
    </row>
  </sheetData>
  <mergeCells count="50">
    <mergeCell ref="B33:I33"/>
    <mergeCell ref="B54:I54"/>
    <mergeCell ref="B35:I35"/>
    <mergeCell ref="A59:L59"/>
    <mergeCell ref="B44:I44"/>
    <mergeCell ref="B45:I45"/>
    <mergeCell ref="B46:I46"/>
    <mergeCell ref="B47:I47"/>
    <mergeCell ref="B41:I41"/>
    <mergeCell ref="B42:I42"/>
    <mergeCell ref="B48:I48"/>
    <mergeCell ref="B49:I49"/>
    <mergeCell ref="B50:I50"/>
    <mergeCell ref="B53:I53"/>
    <mergeCell ref="B51:I51"/>
    <mergeCell ref="B52:I52"/>
    <mergeCell ref="A61:L61"/>
    <mergeCell ref="B62:I62"/>
    <mergeCell ref="B55:I55"/>
    <mergeCell ref="B56:I56"/>
    <mergeCell ref="A57:L57"/>
    <mergeCell ref="B58:I58"/>
    <mergeCell ref="B60:I60"/>
    <mergeCell ref="B43:I43"/>
    <mergeCell ref="B34:I34"/>
    <mergeCell ref="B36:I36"/>
    <mergeCell ref="B37:I37"/>
    <mergeCell ref="A40:L40"/>
    <mergeCell ref="B38:I38"/>
    <mergeCell ref="B39:I39"/>
    <mergeCell ref="B29:I29"/>
    <mergeCell ref="B30:I30"/>
    <mergeCell ref="B31:I31"/>
    <mergeCell ref="B32:I32"/>
    <mergeCell ref="A25:L25"/>
    <mergeCell ref="B26:I26"/>
    <mergeCell ref="B27:I27"/>
    <mergeCell ref="B28:I28"/>
    <mergeCell ref="J9:J11"/>
    <mergeCell ref="B10:B11"/>
    <mergeCell ref="C10:F10"/>
    <mergeCell ref="B23:I23"/>
    <mergeCell ref="A9:A11"/>
    <mergeCell ref="B9:F9"/>
    <mergeCell ref="G9:G11"/>
    <mergeCell ref="H9:H11"/>
    <mergeCell ref="A1:J1"/>
    <mergeCell ref="A2:J2"/>
    <mergeCell ref="D4:E4"/>
    <mergeCell ref="A6:C6"/>
  </mergeCells>
  <printOptions/>
  <pageMargins left="0.2" right="0.2" top="0.24" bottom="0.29" header="0.24" footer="0.24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E16" sqref="E16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504</v>
      </c>
      <c r="B4" s="5"/>
      <c r="C4" s="5"/>
      <c r="D4" s="56" t="s">
        <v>1</v>
      </c>
      <c r="E4" s="56"/>
      <c r="F4" s="31">
        <v>503.2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8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24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8.5</v>
      </c>
      <c r="C12" s="12">
        <v>6.35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14.839999999999998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/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/>
      <c r="G14" s="27"/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37614</v>
      </c>
      <c r="C15" s="27">
        <v>28755</v>
      </c>
      <c r="D15" s="27">
        <v>7410</v>
      </c>
      <c r="E15" s="27">
        <v>0</v>
      </c>
      <c r="F15" s="27">
        <v>1449</v>
      </c>
      <c r="G15" s="27">
        <v>21781</v>
      </c>
      <c r="H15" s="27">
        <v>5450</v>
      </c>
      <c r="I15" s="28"/>
      <c r="J15" s="27">
        <f t="shared" si="1"/>
        <v>64845</v>
      </c>
      <c r="K15" s="14"/>
      <c r="L15" s="14"/>
    </row>
    <row r="16" spans="1:12" ht="12">
      <c r="A16" s="11" t="s">
        <v>20</v>
      </c>
      <c r="B16" s="27" t="e">
        <f t="shared" si="0"/>
        <v>#VALUE!</v>
      </c>
      <c r="C16" s="27"/>
      <c r="D16" s="27"/>
      <c r="E16" s="40" t="s">
        <v>720</v>
      </c>
      <c r="F16" s="27"/>
      <c r="G16" s="27"/>
      <c r="H16" s="27"/>
      <c r="I16" s="28"/>
      <c r="J16" s="27" t="e">
        <f t="shared" si="1"/>
        <v>#VALUE!</v>
      </c>
      <c r="L16" s="14"/>
    </row>
    <row r="17" spans="1:12" ht="24">
      <c r="A17" s="11" t="s">
        <v>21</v>
      </c>
      <c r="B17" s="27">
        <f t="shared" si="0"/>
        <v>37327</v>
      </c>
      <c r="C17" s="27">
        <v>28453</v>
      </c>
      <c r="D17" s="27">
        <v>6851</v>
      </c>
      <c r="E17" s="27">
        <v>0</v>
      </c>
      <c r="F17" s="27">
        <v>2023</v>
      </c>
      <c r="G17" s="27">
        <v>20208</v>
      </c>
      <c r="H17" s="27">
        <v>5840</v>
      </c>
      <c r="I17" s="28"/>
      <c r="J17" s="27">
        <f t="shared" si="1"/>
        <v>63375</v>
      </c>
      <c r="L17" s="14"/>
    </row>
    <row r="18" spans="1:10" ht="12">
      <c r="A18" s="11" t="s">
        <v>22</v>
      </c>
      <c r="B18" s="27">
        <f t="shared" si="0"/>
        <v>38171.08</v>
      </c>
      <c r="C18" s="27">
        <f>SUM(L26:L33)</f>
        <v>29312.08</v>
      </c>
      <c r="D18" s="27">
        <f>D15</f>
        <v>7410</v>
      </c>
      <c r="E18" s="27">
        <f>E15</f>
        <v>0</v>
      </c>
      <c r="F18" s="27">
        <f>F15</f>
        <v>1449</v>
      </c>
      <c r="G18" s="27">
        <f>SUM(L35:L38)</f>
        <v>8996.96</v>
      </c>
      <c r="H18" s="27">
        <v>0</v>
      </c>
      <c r="I18" s="28"/>
      <c r="J18" s="27">
        <f t="shared" si="1"/>
        <v>47168.04</v>
      </c>
    </row>
    <row r="19" spans="1:13" ht="24">
      <c r="A19" s="11" t="s">
        <v>23</v>
      </c>
      <c r="B19" s="27">
        <f t="shared" si="0"/>
        <v>-844.0800000000017</v>
      </c>
      <c r="C19" s="27">
        <f aca="true" t="shared" si="2" ref="C19:H19">C14+C17-C18</f>
        <v>-859.0800000000017</v>
      </c>
      <c r="D19" s="27">
        <f t="shared" si="2"/>
        <v>-559</v>
      </c>
      <c r="E19" s="27">
        <f t="shared" si="2"/>
        <v>0</v>
      </c>
      <c r="F19" s="27">
        <f t="shared" si="2"/>
        <v>574</v>
      </c>
      <c r="G19" s="27">
        <f t="shared" si="2"/>
        <v>11211.04</v>
      </c>
      <c r="H19" s="27">
        <f t="shared" si="2"/>
        <v>5840</v>
      </c>
      <c r="I19" s="28"/>
      <c r="J19" s="27">
        <f t="shared" si="1"/>
        <v>16206.96</v>
      </c>
      <c r="L19" s="14"/>
      <c r="M19" s="14"/>
    </row>
    <row r="20" spans="1:13" ht="24">
      <c r="A20" s="11" t="s">
        <v>24</v>
      </c>
      <c r="B20" s="27">
        <f t="shared" si="0"/>
        <v>-557.0800000000017</v>
      </c>
      <c r="C20" s="27">
        <f aca="true" t="shared" si="3" ref="C20:H20">C13+C15-C18</f>
        <v>-557.0800000000017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12784.04</v>
      </c>
      <c r="H20" s="27">
        <f t="shared" si="3"/>
        <v>5450</v>
      </c>
      <c r="I20" s="28"/>
      <c r="J20" s="27">
        <f t="shared" si="1"/>
        <v>17676.96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9</v>
      </c>
      <c r="L26" s="21">
        <f>C17*0.12</f>
        <v>3414.3599999999997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9</v>
      </c>
      <c r="L27" s="21">
        <v>2536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9</v>
      </c>
      <c r="L28" s="21">
        <v>1844</v>
      </c>
    </row>
    <row r="29" spans="1:12" ht="12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9</v>
      </c>
      <c r="L29" s="21">
        <v>5030</v>
      </c>
    </row>
    <row r="30" spans="1:12" ht="48.75" customHeight="1">
      <c r="A30" s="19" t="s">
        <v>41</v>
      </c>
      <c r="B30" s="44" t="s">
        <v>42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9</v>
      </c>
      <c r="L30" s="21">
        <f>2.21*F4*10</f>
        <v>11120.72</v>
      </c>
    </row>
    <row r="31" spans="1:14" ht="27.75" customHeight="1">
      <c r="A31" s="19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9</v>
      </c>
      <c r="L31" s="22">
        <v>1540</v>
      </c>
      <c r="N31" s="23"/>
    </row>
    <row r="32" spans="1:14" ht="14.25" customHeight="1">
      <c r="A32" s="19" t="s">
        <v>45</v>
      </c>
      <c r="B32" s="46" t="s">
        <v>76</v>
      </c>
      <c r="C32" s="47"/>
      <c r="D32" s="47"/>
      <c r="E32" s="47"/>
      <c r="F32" s="47"/>
      <c r="G32" s="47"/>
      <c r="H32" s="47"/>
      <c r="I32" s="48"/>
      <c r="J32" s="26" t="s">
        <v>40</v>
      </c>
      <c r="K32" s="20">
        <v>30</v>
      </c>
      <c r="L32" s="26">
        <v>781</v>
      </c>
      <c r="N32" s="23"/>
    </row>
    <row r="33" spans="1:14" ht="14.25" customHeight="1">
      <c r="A33" s="19" t="s">
        <v>45</v>
      </c>
      <c r="B33" s="46" t="s">
        <v>680</v>
      </c>
      <c r="C33" s="47"/>
      <c r="D33" s="47"/>
      <c r="E33" s="47"/>
      <c r="F33" s="47"/>
      <c r="G33" s="47"/>
      <c r="H33" s="47"/>
      <c r="I33" s="48"/>
      <c r="J33" s="26" t="s">
        <v>681</v>
      </c>
      <c r="K33" s="20">
        <v>3</v>
      </c>
      <c r="L33" s="26">
        <v>3046</v>
      </c>
      <c r="N33" s="23"/>
    </row>
    <row r="34" spans="1:12" ht="12">
      <c r="A34" s="45" t="s">
        <v>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3" ht="49.5" customHeight="1">
      <c r="A35" s="19" t="s">
        <v>31</v>
      </c>
      <c r="B35" s="44" t="s">
        <v>32</v>
      </c>
      <c r="C35" s="44"/>
      <c r="D35" s="44"/>
      <c r="E35" s="44"/>
      <c r="F35" s="44"/>
      <c r="G35" s="44"/>
      <c r="H35" s="44"/>
      <c r="I35" s="44"/>
      <c r="J35" s="18" t="s">
        <v>33</v>
      </c>
      <c r="K35" s="20">
        <v>10</v>
      </c>
      <c r="L35" s="18">
        <f>G17*0.12</f>
        <v>2424.96</v>
      </c>
      <c r="M35" s="14"/>
    </row>
    <row r="36" spans="1:14" ht="15" customHeight="1">
      <c r="A36" s="19" t="s">
        <v>61</v>
      </c>
      <c r="B36" s="44" t="s">
        <v>143</v>
      </c>
      <c r="C36" s="44"/>
      <c r="D36" s="44"/>
      <c r="E36" s="44"/>
      <c r="F36" s="44"/>
      <c r="G36" s="44"/>
      <c r="H36" s="44"/>
      <c r="I36" s="44"/>
      <c r="J36" s="18" t="s">
        <v>47</v>
      </c>
      <c r="K36" s="30" t="s">
        <v>164</v>
      </c>
      <c r="L36" s="18">
        <v>1243</v>
      </c>
      <c r="N36" s="14"/>
    </row>
    <row r="37" spans="1:14" ht="15" customHeight="1">
      <c r="A37" s="19" t="s">
        <v>48</v>
      </c>
      <c r="B37" s="44" t="s">
        <v>505</v>
      </c>
      <c r="C37" s="44"/>
      <c r="D37" s="44"/>
      <c r="E37" s="44"/>
      <c r="F37" s="44"/>
      <c r="G37" s="44"/>
      <c r="H37" s="44"/>
      <c r="I37" s="44"/>
      <c r="J37" s="18" t="s">
        <v>33</v>
      </c>
      <c r="K37" s="20">
        <v>8</v>
      </c>
      <c r="L37" s="18">
        <v>3321</v>
      </c>
      <c r="N37" s="14"/>
    </row>
    <row r="38" spans="1:14" ht="15" customHeight="1">
      <c r="A38" s="19" t="s">
        <v>61</v>
      </c>
      <c r="B38" s="44" t="s">
        <v>506</v>
      </c>
      <c r="C38" s="44"/>
      <c r="D38" s="44"/>
      <c r="E38" s="44"/>
      <c r="F38" s="44"/>
      <c r="G38" s="44"/>
      <c r="H38" s="44"/>
      <c r="I38" s="44"/>
      <c r="J38" s="18" t="s">
        <v>47</v>
      </c>
      <c r="K38" s="20">
        <v>2</v>
      </c>
      <c r="L38" s="18">
        <v>2008</v>
      </c>
      <c r="N38" s="14"/>
    </row>
    <row r="39" spans="1:12" ht="12">
      <c r="A39" s="45" t="s">
        <v>51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29.25" customHeight="1">
      <c r="A40" s="19" t="s">
        <v>52</v>
      </c>
      <c r="B40" s="44" t="s">
        <v>53</v>
      </c>
      <c r="C40" s="44"/>
      <c r="D40" s="44"/>
      <c r="E40" s="44"/>
      <c r="F40" s="44"/>
      <c r="G40" s="44"/>
      <c r="H40" s="44"/>
      <c r="I40" s="44"/>
      <c r="J40" s="18" t="s">
        <v>33</v>
      </c>
      <c r="K40" s="20">
        <v>10</v>
      </c>
      <c r="L40" s="24">
        <f>D15</f>
        <v>7410</v>
      </c>
    </row>
    <row r="41" spans="1:12" ht="12">
      <c r="A41" s="45" t="s">
        <v>54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2">
      <c r="A42" s="19" t="s">
        <v>54</v>
      </c>
      <c r="B42" s="44" t="s">
        <v>55</v>
      </c>
      <c r="C42" s="44"/>
      <c r="D42" s="44"/>
      <c r="E42" s="44"/>
      <c r="F42" s="44"/>
      <c r="G42" s="44"/>
      <c r="H42" s="44"/>
      <c r="I42" s="44"/>
      <c r="J42" s="18" t="s">
        <v>33</v>
      </c>
      <c r="K42" s="20">
        <v>10</v>
      </c>
      <c r="L42" s="24">
        <f>E18</f>
        <v>0</v>
      </c>
    </row>
    <row r="43" spans="1:12" ht="12">
      <c r="A43" s="45" t="s">
        <v>56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">
      <c r="A44" s="19" t="s">
        <v>57</v>
      </c>
      <c r="B44" s="44" t="s">
        <v>58</v>
      </c>
      <c r="C44" s="44"/>
      <c r="D44" s="44"/>
      <c r="E44" s="44"/>
      <c r="F44" s="44"/>
      <c r="G44" s="44"/>
      <c r="H44" s="44"/>
      <c r="I44" s="44"/>
      <c r="J44" s="18" t="s">
        <v>33</v>
      </c>
      <c r="K44" s="20">
        <v>10</v>
      </c>
      <c r="L44" s="24">
        <f>F15</f>
        <v>1449</v>
      </c>
    </row>
    <row r="47" spans="1:2" ht="12">
      <c r="A47" s="25" t="s">
        <v>94</v>
      </c>
      <c r="B47" s="1" t="s">
        <v>95</v>
      </c>
    </row>
  </sheetData>
  <mergeCells count="32">
    <mergeCell ref="B42:I42"/>
    <mergeCell ref="A43:L43"/>
    <mergeCell ref="B44:I44"/>
    <mergeCell ref="A39:L39"/>
    <mergeCell ref="B40:I40"/>
    <mergeCell ref="A41:L41"/>
    <mergeCell ref="B35:I35"/>
    <mergeCell ref="B36:I36"/>
    <mergeCell ref="B37:I37"/>
    <mergeCell ref="B38:I38"/>
    <mergeCell ref="B32:I32"/>
    <mergeCell ref="B33:I33"/>
    <mergeCell ref="A34:L34"/>
    <mergeCell ref="B29:I29"/>
    <mergeCell ref="B30:I30"/>
    <mergeCell ref="B31:I31"/>
    <mergeCell ref="A25:L25"/>
    <mergeCell ref="B26:I26"/>
    <mergeCell ref="B27:I27"/>
    <mergeCell ref="B28:I28"/>
    <mergeCell ref="J9:J11"/>
    <mergeCell ref="B10:B11"/>
    <mergeCell ref="C10:F10"/>
    <mergeCell ref="B23:I23"/>
    <mergeCell ref="A9:A11"/>
    <mergeCell ref="B9:F9"/>
    <mergeCell ref="G9:G11"/>
    <mergeCell ref="H9:H11"/>
    <mergeCell ref="A1:J1"/>
    <mergeCell ref="A2:J2"/>
    <mergeCell ref="D4:E4"/>
    <mergeCell ref="A6:C6"/>
  </mergeCells>
  <printOptions/>
  <pageMargins left="0.79" right="0.2" top="0.26" bottom="0.29" header="0.24" footer="0.25"/>
  <pageSetup horizontalDpi="600" verticalDpi="600" orientation="portrait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6">
      <selection activeCell="L28" sqref="L28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0.00390625" style="1" customWidth="1"/>
    <col min="11" max="11" width="7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507</v>
      </c>
      <c r="B4" s="5"/>
      <c r="C4" s="5"/>
      <c r="D4" s="56" t="s">
        <v>1</v>
      </c>
      <c r="E4" s="56"/>
      <c r="F4" s="31">
        <v>3935.98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66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161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/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/>
      <c r="G14" s="27"/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330707</v>
      </c>
      <c r="C15" s="27">
        <v>251915</v>
      </c>
      <c r="D15" s="27">
        <v>63782</v>
      </c>
      <c r="E15" s="27">
        <v>0</v>
      </c>
      <c r="F15" s="27">
        <v>15010</v>
      </c>
      <c r="G15" s="27">
        <v>188106</v>
      </c>
      <c r="H15" s="27">
        <v>45796</v>
      </c>
      <c r="I15" s="28"/>
      <c r="J15" s="27">
        <f t="shared" si="1"/>
        <v>564609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291790</v>
      </c>
      <c r="C17" s="27">
        <v>221806</v>
      </c>
      <c r="D17" s="27">
        <v>55887</v>
      </c>
      <c r="E17" s="27">
        <v>0</v>
      </c>
      <c r="F17" s="27">
        <v>14097</v>
      </c>
      <c r="G17" s="27">
        <v>164996</v>
      </c>
      <c r="H17" s="27">
        <v>41292</v>
      </c>
      <c r="I17" s="28"/>
      <c r="J17" s="27">
        <f t="shared" si="1"/>
        <v>498078</v>
      </c>
      <c r="L17" s="14"/>
    </row>
    <row r="18" spans="1:10" ht="12">
      <c r="A18" s="11" t="s">
        <v>22</v>
      </c>
      <c r="B18" s="27">
        <f t="shared" si="0"/>
        <v>330221.06</v>
      </c>
      <c r="C18" s="27">
        <f>SUM(L26:L34)</f>
        <v>251429.06</v>
      </c>
      <c r="D18" s="27">
        <f>D15</f>
        <v>63782</v>
      </c>
      <c r="E18" s="27">
        <f>E15</f>
        <v>0</v>
      </c>
      <c r="F18" s="27">
        <f>F15</f>
        <v>15010</v>
      </c>
      <c r="G18" s="27">
        <f>SUM(L36:L49)</f>
        <v>269124.52</v>
      </c>
      <c r="H18" s="27">
        <v>0</v>
      </c>
      <c r="I18" s="28"/>
      <c r="J18" s="27">
        <f t="shared" si="1"/>
        <v>599345.5800000001</v>
      </c>
    </row>
    <row r="19" spans="1:13" ht="24">
      <c r="A19" s="11" t="s">
        <v>23</v>
      </c>
      <c r="B19" s="27">
        <f t="shared" si="0"/>
        <v>-38431.06</v>
      </c>
      <c r="C19" s="27">
        <f aca="true" t="shared" si="2" ref="C19:H19">C14+C17-C18</f>
        <v>-29623.059999999998</v>
      </c>
      <c r="D19" s="27">
        <f t="shared" si="2"/>
        <v>-7895</v>
      </c>
      <c r="E19" s="27">
        <f t="shared" si="2"/>
        <v>0</v>
      </c>
      <c r="F19" s="27">
        <f t="shared" si="2"/>
        <v>-913</v>
      </c>
      <c r="G19" s="27">
        <f t="shared" si="2"/>
        <v>-104128.52000000002</v>
      </c>
      <c r="H19" s="27">
        <f t="shared" si="2"/>
        <v>41292</v>
      </c>
      <c r="I19" s="28"/>
      <c r="J19" s="27">
        <f t="shared" si="1"/>
        <v>-101267.58000000002</v>
      </c>
      <c r="L19" s="14"/>
      <c r="M19" s="14"/>
    </row>
    <row r="20" spans="1:13" ht="24">
      <c r="A20" s="11" t="s">
        <v>24</v>
      </c>
      <c r="B20" s="27">
        <f t="shared" si="0"/>
        <v>485.9400000000023</v>
      </c>
      <c r="C20" s="27">
        <f aca="true" t="shared" si="3" ref="C20:H20">C13+C15-C18</f>
        <v>485.9400000000023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-81018.52000000002</v>
      </c>
      <c r="H20" s="27">
        <f t="shared" si="3"/>
        <v>45796</v>
      </c>
      <c r="I20" s="28"/>
      <c r="J20" s="27">
        <f t="shared" si="1"/>
        <v>-34736.580000000016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26616.719999999998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22041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13312</v>
      </c>
    </row>
    <row r="29" spans="1:12" ht="12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38499</v>
      </c>
    </row>
    <row r="30" spans="1:12" ht="48.75" customHeight="1">
      <c r="A30" s="19" t="s">
        <v>41</v>
      </c>
      <c r="B30" s="44" t="s">
        <v>42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f>3.3*F4*10</f>
        <v>129887.33999999998</v>
      </c>
    </row>
    <row r="31" spans="1:14" ht="27.75" customHeight="1">
      <c r="A31" s="19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2">
        <v>13382</v>
      </c>
      <c r="N31" s="23"/>
    </row>
    <row r="32" spans="1:14" ht="14.25" customHeight="1">
      <c r="A32" s="19" t="s">
        <v>45</v>
      </c>
      <c r="B32" s="46" t="s">
        <v>115</v>
      </c>
      <c r="C32" s="47"/>
      <c r="D32" s="47"/>
      <c r="E32" s="47"/>
      <c r="F32" s="47"/>
      <c r="G32" s="47"/>
      <c r="H32" s="47"/>
      <c r="I32" s="48"/>
      <c r="J32" s="26" t="s">
        <v>40</v>
      </c>
      <c r="K32" s="20">
        <v>300</v>
      </c>
      <c r="L32" s="26">
        <v>4232</v>
      </c>
      <c r="N32" s="23"/>
    </row>
    <row r="33" spans="1:14" ht="14.25" customHeight="1">
      <c r="A33" s="19" t="s">
        <v>45</v>
      </c>
      <c r="B33" s="46" t="s">
        <v>486</v>
      </c>
      <c r="C33" s="47"/>
      <c r="D33" s="47"/>
      <c r="E33" s="47"/>
      <c r="F33" s="47"/>
      <c r="G33" s="47"/>
      <c r="H33" s="47"/>
      <c r="I33" s="48"/>
      <c r="J33" s="26" t="s">
        <v>487</v>
      </c>
      <c r="K33" s="20">
        <v>1</v>
      </c>
      <c r="L33" s="26">
        <v>1153</v>
      </c>
      <c r="N33" s="23"/>
    </row>
    <row r="34" spans="1:14" ht="14.25" customHeight="1">
      <c r="A34" s="19" t="s">
        <v>45</v>
      </c>
      <c r="B34" s="46" t="s">
        <v>488</v>
      </c>
      <c r="C34" s="47"/>
      <c r="D34" s="47"/>
      <c r="E34" s="47"/>
      <c r="F34" s="47"/>
      <c r="G34" s="47"/>
      <c r="H34" s="47"/>
      <c r="I34" s="48"/>
      <c r="J34" s="26" t="s">
        <v>487</v>
      </c>
      <c r="K34" s="20">
        <v>2</v>
      </c>
      <c r="L34" s="26">
        <v>2306</v>
      </c>
      <c r="N34" s="23"/>
    </row>
    <row r="35" spans="1:12" ht="12">
      <c r="A35" s="45" t="s">
        <v>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3" ht="49.5" customHeight="1">
      <c r="A36" s="19" t="s">
        <v>31</v>
      </c>
      <c r="B36" s="44" t="s">
        <v>32</v>
      </c>
      <c r="C36" s="44"/>
      <c r="D36" s="44"/>
      <c r="E36" s="44"/>
      <c r="F36" s="44"/>
      <c r="G36" s="44"/>
      <c r="H36" s="44"/>
      <c r="I36" s="44"/>
      <c r="J36" s="18" t="s">
        <v>33</v>
      </c>
      <c r="K36" s="20">
        <v>10</v>
      </c>
      <c r="L36" s="18">
        <f>G17*0.12</f>
        <v>19799.52</v>
      </c>
      <c r="M36" s="14"/>
    </row>
    <row r="37" spans="1:14" ht="15" customHeight="1">
      <c r="A37" s="19" t="s">
        <v>49</v>
      </c>
      <c r="B37" s="44" t="s">
        <v>508</v>
      </c>
      <c r="C37" s="44"/>
      <c r="D37" s="44"/>
      <c r="E37" s="44"/>
      <c r="F37" s="44"/>
      <c r="G37" s="44"/>
      <c r="H37" s="44"/>
      <c r="I37" s="44"/>
      <c r="J37" s="18" t="s">
        <v>46</v>
      </c>
      <c r="K37" s="30" t="s">
        <v>509</v>
      </c>
      <c r="L37" s="18">
        <v>192</v>
      </c>
      <c r="N37" s="14"/>
    </row>
    <row r="38" spans="1:14" ht="15" customHeight="1">
      <c r="A38" s="19" t="s">
        <v>102</v>
      </c>
      <c r="B38" s="44" t="s">
        <v>510</v>
      </c>
      <c r="C38" s="44"/>
      <c r="D38" s="44"/>
      <c r="E38" s="44"/>
      <c r="F38" s="44"/>
      <c r="G38" s="44"/>
      <c r="H38" s="44"/>
      <c r="I38" s="44"/>
      <c r="J38" s="18" t="s">
        <v>46</v>
      </c>
      <c r="K38" s="20">
        <v>1.5</v>
      </c>
      <c r="L38" s="18">
        <v>263</v>
      </c>
      <c r="N38" s="14"/>
    </row>
    <row r="39" spans="1:14" ht="15" customHeight="1">
      <c r="A39" s="19" t="s">
        <v>102</v>
      </c>
      <c r="B39" s="44" t="s">
        <v>330</v>
      </c>
      <c r="C39" s="44"/>
      <c r="D39" s="44"/>
      <c r="E39" s="44"/>
      <c r="F39" s="44"/>
      <c r="G39" s="44"/>
      <c r="H39" s="44"/>
      <c r="I39" s="44"/>
      <c r="J39" s="18" t="s">
        <v>47</v>
      </c>
      <c r="K39" s="20">
        <v>1</v>
      </c>
      <c r="L39" s="18">
        <v>112</v>
      </c>
      <c r="N39" s="14"/>
    </row>
    <row r="40" spans="1:14" ht="15" customHeight="1">
      <c r="A40" s="19" t="s">
        <v>123</v>
      </c>
      <c r="B40" s="44" t="s">
        <v>511</v>
      </c>
      <c r="C40" s="44"/>
      <c r="D40" s="44"/>
      <c r="E40" s="44"/>
      <c r="F40" s="44"/>
      <c r="G40" s="44"/>
      <c r="H40" s="44"/>
      <c r="I40" s="44"/>
      <c r="J40" s="18" t="s">
        <v>47</v>
      </c>
      <c r="K40" s="30" t="s">
        <v>153</v>
      </c>
      <c r="L40" s="18">
        <v>2065</v>
      </c>
      <c r="N40" s="14"/>
    </row>
    <row r="41" spans="1:14" ht="15" customHeight="1">
      <c r="A41" s="19" t="s">
        <v>48</v>
      </c>
      <c r="B41" s="44" t="s">
        <v>512</v>
      </c>
      <c r="C41" s="44"/>
      <c r="D41" s="44"/>
      <c r="E41" s="44"/>
      <c r="F41" s="44"/>
      <c r="G41" s="44"/>
      <c r="H41" s="44"/>
      <c r="I41" s="44"/>
      <c r="J41" s="18" t="s">
        <v>47</v>
      </c>
      <c r="K41" s="20">
        <v>4</v>
      </c>
      <c r="L41" s="18">
        <v>1684</v>
      </c>
      <c r="N41" s="14"/>
    </row>
    <row r="42" spans="1:14" ht="15" customHeight="1">
      <c r="A42" s="19" t="s">
        <v>48</v>
      </c>
      <c r="B42" s="44" t="s">
        <v>513</v>
      </c>
      <c r="C42" s="44"/>
      <c r="D42" s="44"/>
      <c r="E42" s="44"/>
      <c r="F42" s="44"/>
      <c r="G42" s="44"/>
      <c r="H42" s="44"/>
      <c r="I42" s="44"/>
      <c r="J42" s="18" t="s">
        <v>47</v>
      </c>
      <c r="K42" s="30" t="s">
        <v>515</v>
      </c>
      <c r="L42" s="18">
        <v>14750</v>
      </c>
      <c r="N42" s="14"/>
    </row>
    <row r="43" spans="1:14" ht="15" customHeight="1">
      <c r="A43" s="19" t="s">
        <v>48</v>
      </c>
      <c r="B43" s="44" t="s">
        <v>514</v>
      </c>
      <c r="C43" s="44"/>
      <c r="D43" s="44"/>
      <c r="E43" s="44"/>
      <c r="F43" s="44"/>
      <c r="G43" s="44"/>
      <c r="H43" s="44"/>
      <c r="I43" s="44"/>
      <c r="J43" s="18" t="s">
        <v>47</v>
      </c>
      <c r="K43" s="30" t="s">
        <v>516</v>
      </c>
      <c r="L43" s="18">
        <v>13487</v>
      </c>
      <c r="N43" s="14"/>
    </row>
    <row r="44" spans="1:14" ht="15" customHeight="1">
      <c r="A44" s="19" t="s">
        <v>50</v>
      </c>
      <c r="B44" s="44" t="s">
        <v>517</v>
      </c>
      <c r="C44" s="44"/>
      <c r="D44" s="44"/>
      <c r="E44" s="44"/>
      <c r="F44" s="44"/>
      <c r="G44" s="44"/>
      <c r="H44" s="44"/>
      <c r="I44" s="44"/>
      <c r="J44" s="18" t="s">
        <v>46</v>
      </c>
      <c r="K44" s="30" t="s">
        <v>518</v>
      </c>
      <c r="L44" s="18">
        <v>1585</v>
      </c>
      <c r="N44" s="14"/>
    </row>
    <row r="45" spans="1:14" ht="15" customHeight="1">
      <c r="A45" s="19" t="s">
        <v>62</v>
      </c>
      <c r="B45" s="44" t="s">
        <v>519</v>
      </c>
      <c r="C45" s="44"/>
      <c r="D45" s="44"/>
      <c r="E45" s="44"/>
      <c r="F45" s="44"/>
      <c r="G45" s="44"/>
      <c r="H45" s="44"/>
      <c r="I45" s="44"/>
      <c r="J45" s="18" t="s">
        <v>40</v>
      </c>
      <c r="K45" s="30" t="s">
        <v>164</v>
      </c>
      <c r="L45" s="18">
        <v>508</v>
      </c>
      <c r="N45" s="14"/>
    </row>
    <row r="46" spans="1:14" ht="15" customHeight="1">
      <c r="A46" s="19" t="s">
        <v>62</v>
      </c>
      <c r="B46" s="44" t="s">
        <v>201</v>
      </c>
      <c r="C46" s="44"/>
      <c r="D46" s="44"/>
      <c r="E46" s="44"/>
      <c r="F46" s="44"/>
      <c r="G46" s="44"/>
      <c r="H46" s="44"/>
      <c r="I46" s="44"/>
      <c r="J46" s="18" t="s">
        <v>40</v>
      </c>
      <c r="K46" s="30" t="s">
        <v>520</v>
      </c>
      <c r="L46" s="18">
        <v>202231</v>
      </c>
      <c r="N46" s="14"/>
    </row>
    <row r="47" spans="1:14" ht="15" customHeight="1">
      <c r="A47" s="19" t="s">
        <v>85</v>
      </c>
      <c r="B47" s="44" t="s">
        <v>282</v>
      </c>
      <c r="C47" s="44"/>
      <c r="D47" s="44"/>
      <c r="E47" s="44"/>
      <c r="F47" s="44"/>
      <c r="G47" s="44"/>
      <c r="H47" s="44"/>
      <c r="I47" s="44"/>
      <c r="J47" s="18" t="s">
        <v>40</v>
      </c>
      <c r="K47" s="30" t="s">
        <v>521</v>
      </c>
      <c r="L47" s="18">
        <v>2162</v>
      </c>
      <c r="N47" s="14"/>
    </row>
    <row r="48" spans="1:14" ht="15" customHeight="1">
      <c r="A48" s="19" t="s">
        <v>123</v>
      </c>
      <c r="B48" s="44" t="s">
        <v>522</v>
      </c>
      <c r="C48" s="44"/>
      <c r="D48" s="44"/>
      <c r="E48" s="44"/>
      <c r="F48" s="44"/>
      <c r="G48" s="44"/>
      <c r="H48" s="44"/>
      <c r="I48" s="44"/>
      <c r="J48" s="18" t="s">
        <v>47</v>
      </c>
      <c r="K48" s="30" t="s">
        <v>153</v>
      </c>
      <c r="L48" s="18">
        <v>11078</v>
      </c>
      <c r="N48" s="14"/>
    </row>
    <row r="49" spans="1:14" ht="15" customHeight="1">
      <c r="A49" s="19" t="s">
        <v>689</v>
      </c>
      <c r="B49" s="44" t="s">
        <v>709</v>
      </c>
      <c r="C49" s="44"/>
      <c r="D49" s="44"/>
      <c r="E49" s="44"/>
      <c r="F49" s="44"/>
      <c r="G49" s="44"/>
      <c r="H49" s="44"/>
      <c r="I49" s="44"/>
      <c r="J49" s="18"/>
      <c r="K49" s="20"/>
      <c r="L49" s="18">
        <f>-900*0.88</f>
        <v>-792</v>
      </c>
      <c r="N49" s="14"/>
    </row>
    <row r="50" spans="1:12" ht="12">
      <c r="A50" s="45" t="s">
        <v>51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29.25" customHeight="1">
      <c r="A51" s="19" t="s">
        <v>52</v>
      </c>
      <c r="B51" s="44" t="s">
        <v>53</v>
      </c>
      <c r="C51" s="44"/>
      <c r="D51" s="44"/>
      <c r="E51" s="44"/>
      <c r="F51" s="44"/>
      <c r="G51" s="44"/>
      <c r="H51" s="44"/>
      <c r="I51" s="44"/>
      <c r="J51" s="18" t="s">
        <v>33</v>
      </c>
      <c r="K51" s="20">
        <v>10</v>
      </c>
      <c r="L51" s="24">
        <f>D15</f>
        <v>63782</v>
      </c>
    </row>
    <row r="52" spans="1:12" ht="12">
      <c r="A52" s="45" t="s">
        <v>54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2">
      <c r="A53" s="19" t="s">
        <v>54</v>
      </c>
      <c r="B53" s="44" t="s">
        <v>55</v>
      </c>
      <c r="C53" s="44"/>
      <c r="D53" s="44"/>
      <c r="E53" s="44"/>
      <c r="F53" s="44"/>
      <c r="G53" s="44"/>
      <c r="H53" s="44"/>
      <c r="I53" s="44"/>
      <c r="J53" s="18" t="s">
        <v>33</v>
      </c>
      <c r="K53" s="20">
        <v>10</v>
      </c>
      <c r="L53" s="24">
        <f>E18</f>
        <v>0</v>
      </c>
    </row>
    <row r="54" spans="1:12" ht="12">
      <c r="A54" s="45" t="s">
        <v>56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2">
      <c r="A55" s="19" t="s">
        <v>57</v>
      </c>
      <c r="B55" s="44" t="s">
        <v>58</v>
      </c>
      <c r="C55" s="44"/>
      <c r="D55" s="44"/>
      <c r="E55" s="44"/>
      <c r="F55" s="44"/>
      <c r="G55" s="44"/>
      <c r="H55" s="44"/>
      <c r="I55" s="44"/>
      <c r="J55" s="18" t="s">
        <v>33</v>
      </c>
      <c r="K55" s="20">
        <v>10</v>
      </c>
      <c r="L55" s="24">
        <f>F15</f>
        <v>15010</v>
      </c>
    </row>
    <row r="58" spans="1:2" ht="12">
      <c r="A58" s="25" t="s">
        <v>94</v>
      </c>
      <c r="B58" s="1" t="s">
        <v>95</v>
      </c>
    </row>
  </sheetData>
  <mergeCells count="43">
    <mergeCell ref="B53:I53"/>
    <mergeCell ref="A54:L54"/>
    <mergeCell ref="B55:I55"/>
    <mergeCell ref="A50:L50"/>
    <mergeCell ref="B51:I51"/>
    <mergeCell ref="A52:L52"/>
    <mergeCell ref="B48:I48"/>
    <mergeCell ref="B44:I44"/>
    <mergeCell ref="B45:I45"/>
    <mergeCell ref="B46:I46"/>
    <mergeCell ref="B47:I47"/>
    <mergeCell ref="B40:I40"/>
    <mergeCell ref="B41:I41"/>
    <mergeCell ref="B42:I42"/>
    <mergeCell ref="B43:I43"/>
    <mergeCell ref="B36:I36"/>
    <mergeCell ref="B37:I37"/>
    <mergeCell ref="B38:I38"/>
    <mergeCell ref="B39:I39"/>
    <mergeCell ref="B32:I32"/>
    <mergeCell ref="B33:I33"/>
    <mergeCell ref="B34:I34"/>
    <mergeCell ref="A35:L35"/>
    <mergeCell ref="B30:I30"/>
    <mergeCell ref="B31:I31"/>
    <mergeCell ref="A25:L25"/>
    <mergeCell ref="B26:I26"/>
    <mergeCell ref="B27:I27"/>
    <mergeCell ref="B28:I28"/>
    <mergeCell ref="B10:B11"/>
    <mergeCell ref="C10:F10"/>
    <mergeCell ref="B23:I23"/>
    <mergeCell ref="B29:I29"/>
    <mergeCell ref="B49:I49"/>
    <mergeCell ref="A1:J1"/>
    <mergeCell ref="A2:J2"/>
    <mergeCell ref="D4:E4"/>
    <mergeCell ref="A6:C6"/>
    <mergeCell ref="A9:A11"/>
    <mergeCell ref="B9:F9"/>
    <mergeCell ref="G9:G11"/>
    <mergeCell ref="H9:H11"/>
    <mergeCell ref="J9:J11"/>
  </mergeCells>
  <printOptions/>
  <pageMargins left="0.2" right="0.79" top="0.24" bottom="0.27" header="0.24" footer="0.24"/>
  <pageSetup horizontalDpi="600" verticalDpi="600" orientation="portrait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A34" sqref="A34:L34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523</v>
      </c>
      <c r="B4" s="5"/>
      <c r="C4" s="5"/>
      <c r="D4" s="56" t="s">
        <v>1</v>
      </c>
      <c r="E4" s="56"/>
      <c r="F4" s="31">
        <v>969.4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20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34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/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/>
      <c r="G14" s="27"/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90500</v>
      </c>
      <c r="C15" s="27">
        <v>70766</v>
      </c>
      <c r="D15" s="27">
        <v>15546</v>
      </c>
      <c r="E15" s="27">
        <v>0</v>
      </c>
      <c r="F15" s="27">
        <v>4188</v>
      </c>
      <c r="G15" s="27">
        <v>46628</v>
      </c>
      <c r="H15" s="27">
        <v>14036</v>
      </c>
      <c r="I15" s="28"/>
      <c r="J15" s="27">
        <f t="shared" si="1"/>
        <v>151164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84176</v>
      </c>
      <c r="C17" s="27">
        <v>65800</v>
      </c>
      <c r="D17" s="27">
        <v>14410</v>
      </c>
      <c r="E17" s="27">
        <v>0</v>
      </c>
      <c r="F17" s="27">
        <v>3966</v>
      </c>
      <c r="G17" s="27">
        <v>43356</v>
      </c>
      <c r="H17" s="27">
        <v>12995</v>
      </c>
      <c r="I17" s="28"/>
      <c r="J17" s="27">
        <f t="shared" si="1"/>
        <v>140527</v>
      </c>
      <c r="L17" s="14"/>
    </row>
    <row r="18" spans="1:10" ht="12">
      <c r="A18" s="11" t="s">
        <v>22</v>
      </c>
      <c r="B18" s="27">
        <f t="shared" si="0"/>
        <v>88732.4</v>
      </c>
      <c r="C18" s="27">
        <f>SUM(L26:L33)</f>
        <v>68998.4</v>
      </c>
      <c r="D18" s="27">
        <f>D15</f>
        <v>15546</v>
      </c>
      <c r="E18" s="27">
        <f>E15</f>
        <v>0</v>
      </c>
      <c r="F18" s="27">
        <f>F15</f>
        <v>4188</v>
      </c>
      <c r="G18" s="27">
        <f>SUM(L35:L40)</f>
        <v>36113.72</v>
      </c>
      <c r="H18" s="27">
        <v>0</v>
      </c>
      <c r="I18" s="28"/>
      <c r="J18" s="27">
        <f t="shared" si="1"/>
        <v>124846.12</v>
      </c>
    </row>
    <row r="19" spans="1:13" ht="24">
      <c r="A19" s="11" t="s">
        <v>23</v>
      </c>
      <c r="B19" s="27">
        <f t="shared" si="0"/>
        <v>-4556.399999999994</v>
      </c>
      <c r="C19" s="27">
        <f aca="true" t="shared" si="2" ref="C19:H19">C14+C17-C18</f>
        <v>-3198.399999999994</v>
      </c>
      <c r="D19" s="27">
        <f t="shared" si="2"/>
        <v>-1136</v>
      </c>
      <c r="E19" s="27">
        <f t="shared" si="2"/>
        <v>0</v>
      </c>
      <c r="F19" s="27">
        <f t="shared" si="2"/>
        <v>-222</v>
      </c>
      <c r="G19" s="27">
        <f t="shared" si="2"/>
        <v>7242.279999999999</v>
      </c>
      <c r="H19" s="27">
        <f t="shared" si="2"/>
        <v>12995</v>
      </c>
      <c r="I19" s="28"/>
      <c r="J19" s="27">
        <f t="shared" si="1"/>
        <v>15680.880000000005</v>
      </c>
      <c r="L19" s="14"/>
      <c r="M19" s="14"/>
    </row>
    <row r="20" spans="1:13" ht="24">
      <c r="A20" s="11" t="s">
        <v>24</v>
      </c>
      <c r="B20" s="27">
        <f t="shared" si="0"/>
        <v>1767.6000000000058</v>
      </c>
      <c r="C20" s="27">
        <f aca="true" t="shared" si="3" ref="C20:H20">C13+C15-C18</f>
        <v>1767.6000000000058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10514.279999999999</v>
      </c>
      <c r="H20" s="27">
        <f t="shared" si="3"/>
        <v>14036</v>
      </c>
      <c r="I20" s="28"/>
      <c r="J20" s="27">
        <f t="shared" si="1"/>
        <v>26317.880000000005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7896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5429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3282</v>
      </c>
    </row>
    <row r="29" spans="1:12" ht="13.5" customHeight="1">
      <c r="A29" s="19" t="s">
        <v>137</v>
      </c>
      <c r="B29" s="49" t="s">
        <v>138</v>
      </c>
      <c r="C29" s="50"/>
      <c r="D29" s="50"/>
      <c r="E29" s="50"/>
      <c r="F29" s="50"/>
      <c r="G29" s="50"/>
      <c r="H29" s="50"/>
      <c r="I29" s="51"/>
      <c r="J29" s="18" t="s">
        <v>33</v>
      </c>
      <c r="K29" s="20">
        <v>10</v>
      </c>
      <c r="L29" s="22">
        <f>872.46*10</f>
        <v>8724.6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v>9482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3.2*F4*10</f>
        <v>31020.8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3296</v>
      </c>
      <c r="N32" s="23"/>
    </row>
    <row r="33" spans="1:14" ht="15.75" customHeight="1">
      <c r="A33" s="19" t="s">
        <v>708</v>
      </c>
      <c r="B33" s="44" t="s">
        <v>709</v>
      </c>
      <c r="C33" s="44"/>
      <c r="D33" s="44"/>
      <c r="E33" s="44"/>
      <c r="F33" s="44"/>
      <c r="G33" s="44"/>
      <c r="H33" s="44"/>
      <c r="I33" s="44"/>
      <c r="J33" s="18"/>
      <c r="K33" s="20"/>
      <c r="L33" s="18">
        <f>-150*0.88</f>
        <v>-132</v>
      </c>
      <c r="N33" s="23"/>
    </row>
    <row r="34" spans="1:12" ht="12">
      <c r="A34" s="45" t="s">
        <v>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3" ht="49.5" customHeight="1">
      <c r="A35" s="19" t="s">
        <v>31</v>
      </c>
      <c r="B35" s="44" t="s">
        <v>32</v>
      </c>
      <c r="C35" s="44"/>
      <c r="D35" s="44"/>
      <c r="E35" s="44"/>
      <c r="F35" s="44"/>
      <c r="G35" s="44"/>
      <c r="H35" s="44"/>
      <c r="I35" s="44"/>
      <c r="J35" s="18" t="s">
        <v>33</v>
      </c>
      <c r="K35" s="20">
        <v>10</v>
      </c>
      <c r="L35" s="18">
        <f>G17*0.12</f>
        <v>5202.72</v>
      </c>
      <c r="M35" s="14"/>
    </row>
    <row r="36" spans="1:14" ht="15" customHeight="1">
      <c r="A36" s="19" t="s">
        <v>119</v>
      </c>
      <c r="B36" s="44" t="s">
        <v>524</v>
      </c>
      <c r="C36" s="44"/>
      <c r="D36" s="44"/>
      <c r="E36" s="44"/>
      <c r="F36" s="44"/>
      <c r="G36" s="44"/>
      <c r="H36" s="44"/>
      <c r="I36" s="44"/>
      <c r="J36" s="18" t="s">
        <v>118</v>
      </c>
      <c r="K36" s="30" t="s">
        <v>525</v>
      </c>
      <c r="L36" s="18">
        <v>529</v>
      </c>
      <c r="N36" s="14"/>
    </row>
    <row r="37" spans="1:14" ht="15" customHeight="1">
      <c r="A37" s="19" t="s">
        <v>48</v>
      </c>
      <c r="B37" s="44" t="s">
        <v>526</v>
      </c>
      <c r="C37" s="44"/>
      <c r="D37" s="44"/>
      <c r="E37" s="44"/>
      <c r="F37" s="44"/>
      <c r="G37" s="44"/>
      <c r="H37" s="44"/>
      <c r="I37" s="44"/>
      <c r="J37" s="18" t="s">
        <v>155</v>
      </c>
      <c r="K37" s="20" t="s">
        <v>527</v>
      </c>
      <c r="L37" s="18">
        <v>10248</v>
      </c>
      <c r="N37" s="14"/>
    </row>
    <row r="38" spans="1:14" ht="15" customHeight="1">
      <c r="A38" s="19" t="s">
        <v>48</v>
      </c>
      <c r="B38" s="44" t="s">
        <v>528</v>
      </c>
      <c r="C38" s="44"/>
      <c r="D38" s="44"/>
      <c r="E38" s="44"/>
      <c r="F38" s="44"/>
      <c r="G38" s="44"/>
      <c r="H38" s="44"/>
      <c r="I38" s="44"/>
      <c r="J38" s="18" t="s">
        <v>46</v>
      </c>
      <c r="K38" s="20">
        <v>1.92</v>
      </c>
      <c r="L38" s="18">
        <v>667</v>
      </c>
      <c r="N38" s="14"/>
    </row>
    <row r="39" spans="1:14" ht="15" customHeight="1">
      <c r="A39" s="19" t="s">
        <v>62</v>
      </c>
      <c r="B39" s="44" t="s">
        <v>201</v>
      </c>
      <c r="C39" s="44"/>
      <c r="D39" s="44"/>
      <c r="E39" s="44"/>
      <c r="F39" s="44"/>
      <c r="G39" s="44"/>
      <c r="H39" s="44"/>
      <c r="I39" s="44"/>
      <c r="J39" s="18" t="s">
        <v>40</v>
      </c>
      <c r="K39" s="30" t="s">
        <v>529</v>
      </c>
      <c r="L39" s="18">
        <v>8142</v>
      </c>
      <c r="N39" s="14"/>
    </row>
    <row r="40" spans="1:14" ht="15" customHeight="1">
      <c r="A40" s="19" t="s">
        <v>62</v>
      </c>
      <c r="B40" s="44" t="s">
        <v>454</v>
      </c>
      <c r="C40" s="44"/>
      <c r="D40" s="44"/>
      <c r="E40" s="44"/>
      <c r="F40" s="44"/>
      <c r="G40" s="44"/>
      <c r="H40" s="44"/>
      <c r="I40" s="44"/>
      <c r="J40" s="18" t="s">
        <v>47</v>
      </c>
      <c r="K40" s="20">
        <v>1</v>
      </c>
      <c r="L40" s="18">
        <v>11325</v>
      </c>
      <c r="N40" s="14"/>
    </row>
    <row r="41" spans="1:12" ht="12">
      <c r="A41" s="45" t="s">
        <v>51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29.25" customHeight="1">
      <c r="A42" s="19" t="s">
        <v>52</v>
      </c>
      <c r="B42" s="44" t="s">
        <v>53</v>
      </c>
      <c r="C42" s="44"/>
      <c r="D42" s="44"/>
      <c r="E42" s="44"/>
      <c r="F42" s="44"/>
      <c r="G42" s="44"/>
      <c r="H42" s="44"/>
      <c r="I42" s="44"/>
      <c r="J42" s="18" t="s">
        <v>33</v>
      </c>
      <c r="K42" s="20">
        <v>10</v>
      </c>
      <c r="L42" s="24">
        <f>D15</f>
        <v>15546</v>
      </c>
    </row>
    <row r="43" spans="1:12" ht="12">
      <c r="A43" s="45" t="s">
        <v>54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">
      <c r="A44" s="19" t="s">
        <v>54</v>
      </c>
      <c r="B44" s="44" t="s">
        <v>55</v>
      </c>
      <c r="C44" s="44"/>
      <c r="D44" s="44"/>
      <c r="E44" s="44"/>
      <c r="F44" s="44"/>
      <c r="G44" s="44"/>
      <c r="H44" s="44"/>
      <c r="I44" s="44"/>
      <c r="J44" s="18" t="s">
        <v>33</v>
      </c>
      <c r="K44" s="20">
        <v>10</v>
      </c>
      <c r="L44" s="24">
        <f>E18</f>
        <v>0</v>
      </c>
    </row>
    <row r="45" spans="1:12" ht="12">
      <c r="A45" s="45" t="s">
        <v>56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2">
      <c r="A46" s="19" t="s">
        <v>57</v>
      </c>
      <c r="B46" s="44" t="s">
        <v>58</v>
      </c>
      <c r="C46" s="44"/>
      <c r="D46" s="44"/>
      <c r="E46" s="44"/>
      <c r="F46" s="44"/>
      <c r="G46" s="44"/>
      <c r="H46" s="44"/>
      <c r="I46" s="44"/>
      <c r="J46" s="18" t="s">
        <v>33</v>
      </c>
      <c r="K46" s="20">
        <v>10</v>
      </c>
      <c r="L46" s="24">
        <f>F15</f>
        <v>4188</v>
      </c>
    </row>
    <row r="49" spans="1:2" ht="12">
      <c r="A49" s="25" t="s">
        <v>94</v>
      </c>
      <c r="B49" s="1" t="s">
        <v>95</v>
      </c>
    </row>
  </sheetData>
  <mergeCells count="34">
    <mergeCell ref="A45:L45"/>
    <mergeCell ref="B46:I46"/>
    <mergeCell ref="B29:I29"/>
    <mergeCell ref="A41:L41"/>
    <mergeCell ref="B42:I42"/>
    <mergeCell ref="A43:L43"/>
    <mergeCell ref="B44:I44"/>
    <mergeCell ref="B40:I40"/>
    <mergeCell ref="B36:I36"/>
    <mergeCell ref="B37:I37"/>
    <mergeCell ref="B38:I38"/>
    <mergeCell ref="B39:I39"/>
    <mergeCell ref="A34:L34"/>
    <mergeCell ref="B35:I35"/>
    <mergeCell ref="B31:I31"/>
    <mergeCell ref="B32:I32"/>
    <mergeCell ref="A25:L25"/>
    <mergeCell ref="B26:I26"/>
    <mergeCell ref="B27:I27"/>
    <mergeCell ref="B28:I28"/>
    <mergeCell ref="B10:B11"/>
    <mergeCell ref="C10:F10"/>
    <mergeCell ref="B23:I23"/>
    <mergeCell ref="B30:I30"/>
    <mergeCell ref="B33:I33"/>
    <mergeCell ref="A1:J1"/>
    <mergeCell ref="A2:J2"/>
    <mergeCell ref="D4:E4"/>
    <mergeCell ref="A6:C6"/>
    <mergeCell ref="A9:A11"/>
    <mergeCell ref="B9:F9"/>
    <mergeCell ref="G9:G11"/>
    <mergeCell ref="H9:H11"/>
    <mergeCell ref="J9:J11"/>
  </mergeCells>
  <printOptions/>
  <pageMargins left="0.2" right="0.2" top="0.29" bottom="0.3" header="0.24" footer="0.24"/>
  <pageSetup horizontalDpi="600" verticalDpi="6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6">
      <selection activeCell="L28" sqref="L28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9.00390625" style="1" customWidth="1"/>
    <col min="9" max="9" width="2.421875" style="1" customWidth="1"/>
    <col min="10" max="10" width="9.28125" style="1" customWidth="1"/>
    <col min="11" max="11" width="7.14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530</v>
      </c>
      <c r="B4" s="5"/>
      <c r="C4" s="5"/>
      <c r="D4" s="56" t="s">
        <v>1</v>
      </c>
      <c r="E4" s="56"/>
      <c r="F4" s="31">
        <v>2639.5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61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130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9.51</v>
      </c>
      <c r="C12" s="12">
        <v>7.84</v>
      </c>
      <c r="D12" s="12">
        <v>1.67</v>
      </c>
      <c r="E12" s="12">
        <v>0</v>
      </c>
      <c r="F12" s="12"/>
      <c r="G12" s="12">
        <v>4.81</v>
      </c>
      <c r="H12" s="12">
        <v>1.53</v>
      </c>
      <c r="I12" s="13"/>
      <c r="J12" s="12">
        <f>SUM(C12:I12)</f>
        <v>15.85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/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/>
      <c r="G14" s="27"/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242566</v>
      </c>
      <c r="C15" s="27">
        <v>199701</v>
      </c>
      <c r="D15" s="27">
        <v>42837</v>
      </c>
      <c r="E15" s="27">
        <v>0</v>
      </c>
      <c r="F15" s="27">
        <v>28</v>
      </c>
      <c r="G15" s="27">
        <v>126588</v>
      </c>
      <c r="H15" s="27">
        <v>33836</v>
      </c>
      <c r="I15" s="28"/>
      <c r="J15" s="27">
        <f t="shared" si="1"/>
        <v>402990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221368</v>
      </c>
      <c r="C17" s="27">
        <v>182339</v>
      </c>
      <c r="D17" s="27">
        <v>39029</v>
      </c>
      <c r="E17" s="27">
        <v>0</v>
      </c>
      <c r="F17" s="27">
        <v>0</v>
      </c>
      <c r="G17" s="27">
        <v>115620</v>
      </c>
      <c r="H17" s="27">
        <v>31836</v>
      </c>
      <c r="I17" s="28"/>
      <c r="J17" s="27">
        <f t="shared" si="1"/>
        <v>368824</v>
      </c>
      <c r="L17" s="14"/>
    </row>
    <row r="18" spans="1:10" ht="12">
      <c r="A18" s="11" t="s">
        <v>22</v>
      </c>
      <c r="B18" s="27">
        <f t="shared" si="0"/>
        <v>242717.97999999998</v>
      </c>
      <c r="C18" s="27">
        <f>SUM(L26:L36)</f>
        <v>199852.97999999998</v>
      </c>
      <c r="D18" s="27">
        <f>D15</f>
        <v>42837</v>
      </c>
      <c r="E18" s="27">
        <f>E15</f>
        <v>0</v>
      </c>
      <c r="F18" s="27">
        <f>F15</f>
        <v>28</v>
      </c>
      <c r="G18" s="27">
        <f>SUM(L38:L44)</f>
        <v>63440.4</v>
      </c>
      <c r="H18" s="27">
        <v>0</v>
      </c>
      <c r="I18" s="28"/>
      <c r="J18" s="27">
        <f t="shared" si="1"/>
        <v>306158.38</v>
      </c>
    </row>
    <row r="19" spans="1:13" ht="24">
      <c r="A19" s="11" t="s">
        <v>23</v>
      </c>
      <c r="B19" s="27">
        <f t="shared" si="0"/>
        <v>-21349.97999999998</v>
      </c>
      <c r="C19" s="27">
        <f aca="true" t="shared" si="2" ref="C19:H19">C14+C17-C18</f>
        <v>-17513.97999999998</v>
      </c>
      <c r="D19" s="27">
        <f t="shared" si="2"/>
        <v>-3808</v>
      </c>
      <c r="E19" s="27">
        <f t="shared" si="2"/>
        <v>0</v>
      </c>
      <c r="F19" s="27">
        <f t="shared" si="2"/>
        <v>-28</v>
      </c>
      <c r="G19" s="27">
        <f t="shared" si="2"/>
        <v>52179.6</v>
      </c>
      <c r="H19" s="27">
        <f t="shared" si="2"/>
        <v>31836</v>
      </c>
      <c r="I19" s="28"/>
      <c r="J19" s="27">
        <f t="shared" si="1"/>
        <v>62665.62000000002</v>
      </c>
      <c r="L19" s="14"/>
      <c r="M19" s="14"/>
    </row>
    <row r="20" spans="1:13" ht="24">
      <c r="A20" s="11" t="s">
        <v>24</v>
      </c>
      <c r="B20" s="27">
        <f t="shared" si="0"/>
        <v>-151.97999999998137</v>
      </c>
      <c r="C20" s="27">
        <f aca="true" t="shared" si="3" ref="C20:H20">C13+C15-C18</f>
        <v>-151.97999999998137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63147.6</v>
      </c>
      <c r="H20" s="27">
        <f t="shared" si="3"/>
        <v>33836</v>
      </c>
      <c r="I20" s="28"/>
      <c r="J20" s="27">
        <f t="shared" si="1"/>
        <v>96831.62000000002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21880.68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14781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9519</v>
      </c>
    </row>
    <row r="29" spans="1:12" ht="13.5" customHeight="1">
      <c r="A29" s="19" t="s">
        <v>137</v>
      </c>
      <c r="B29" s="49" t="s">
        <v>138</v>
      </c>
      <c r="C29" s="50"/>
      <c r="D29" s="50"/>
      <c r="E29" s="50"/>
      <c r="F29" s="50"/>
      <c r="G29" s="50"/>
      <c r="H29" s="50"/>
      <c r="I29" s="51"/>
      <c r="J29" s="18" t="s">
        <v>33</v>
      </c>
      <c r="K29" s="20">
        <v>10</v>
      </c>
      <c r="L29" s="22">
        <f>1779.93*10</f>
        <v>17799.3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v>24078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3*F4*10</f>
        <v>79185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8974</v>
      </c>
      <c r="N32" s="23"/>
    </row>
    <row r="33" spans="1:14" ht="30" customHeight="1">
      <c r="A33" s="19" t="s">
        <v>531</v>
      </c>
      <c r="B33" s="44" t="s">
        <v>532</v>
      </c>
      <c r="C33" s="44"/>
      <c r="D33" s="44"/>
      <c r="E33" s="44"/>
      <c r="F33" s="44"/>
      <c r="G33" s="44"/>
      <c r="H33" s="44"/>
      <c r="I33" s="44"/>
      <c r="J33" s="18" t="s">
        <v>33</v>
      </c>
      <c r="K33" s="20">
        <v>10</v>
      </c>
      <c r="L33" s="18">
        <v>19532</v>
      </c>
      <c r="N33" s="23"/>
    </row>
    <row r="34" spans="1:14" ht="14.25" customHeight="1">
      <c r="A34" s="19" t="s">
        <v>45</v>
      </c>
      <c r="B34" s="46" t="s">
        <v>115</v>
      </c>
      <c r="C34" s="47"/>
      <c r="D34" s="47"/>
      <c r="E34" s="47"/>
      <c r="F34" s="47"/>
      <c r="G34" s="47"/>
      <c r="H34" s="47"/>
      <c r="I34" s="48"/>
      <c r="J34" s="26" t="s">
        <v>40</v>
      </c>
      <c r="K34" s="20">
        <v>130</v>
      </c>
      <c r="L34" s="26">
        <v>1834</v>
      </c>
      <c r="N34" s="23"/>
    </row>
    <row r="35" spans="1:14" ht="14.25" customHeight="1">
      <c r="A35" s="19" t="s">
        <v>45</v>
      </c>
      <c r="B35" s="46" t="s">
        <v>76</v>
      </c>
      <c r="C35" s="47"/>
      <c r="D35" s="47"/>
      <c r="E35" s="47"/>
      <c r="F35" s="47"/>
      <c r="G35" s="47"/>
      <c r="H35" s="47"/>
      <c r="I35" s="48"/>
      <c r="J35" s="26" t="s">
        <v>40</v>
      </c>
      <c r="K35" s="20">
        <v>65</v>
      </c>
      <c r="L35" s="26">
        <v>1693</v>
      </c>
      <c r="N35" s="23"/>
    </row>
    <row r="36" spans="1:14" ht="14.25" customHeight="1">
      <c r="A36" s="19" t="s">
        <v>45</v>
      </c>
      <c r="B36" s="46" t="s">
        <v>687</v>
      </c>
      <c r="C36" s="47"/>
      <c r="D36" s="47"/>
      <c r="E36" s="47"/>
      <c r="F36" s="47"/>
      <c r="G36" s="47"/>
      <c r="H36" s="47"/>
      <c r="I36" s="48"/>
      <c r="J36" s="26" t="s">
        <v>487</v>
      </c>
      <c r="K36" s="20">
        <v>0.5</v>
      </c>
      <c r="L36" s="26">
        <v>577</v>
      </c>
      <c r="N36" s="23"/>
    </row>
    <row r="37" spans="1:12" ht="12">
      <c r="A37" s="45" t="s">
        <v>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3" ht="49.5" customHeight="1">
      <c r="A38" s="19" t="s">
        <v>31</v>
      </c>
      <c r="B38" s="44" t="s">
        <v>32</v>
      </c>
      <c r="C38" s="44"/>
      <c r="D38" s="44"/>
      <c r="E38" s="44"/>
      <c r="F38" s="44"/>
      <c r="G38" s="44"/>
      <c r="H38" s="44"/>
      <c r="I38" s="44"/>
      <c r="J38" s="18" t="s">
        <v>33</v>
      </c>
      <c r="K38" s="20">
        <v>10</v>
      </c>
      <c r="L38" s="18">
        <f>G17*0.12</f>
        <v>13874.4</v>
      </c>
      <c r="M38" s="14"/>
    </row>
    <row r="39" spans="1:14" ht="15" customHeight="1">
      <c r="A39" s="19" t="s">
        <v>119</v>
      </c>
      <c r="B39" s="44" t="s">
        <v>533</v>
      </c>
      <c r="C39" s="44"/>
      <c r="D39" s="44"/>
      <c r="E39" s="44"/>
      <c r="F39" s="44"/>
      <c r="G39" s="44"/>
      <c r="H39" s="44"/>
      <c r="I39" s="44"/>
      <c r="J39" s="18" t="s">
        <v>46</v>
      </c>
      <c r="K39" s="30" t="s">
        <v>153</v>
      </c>
      <c r="L39" s="18">
        <v>419</v>
      </c>
      <c r="N39" s="14"/>
    </row>
    <row r="40" spans="1:14" ht="15" customHeight="1">
      <c r="A40" s="19" t="s">
        <v>49</v>
      </c>
      <c r="B40" s="44" t="s">
        <v>534</v>
      </c>
      <c r="C40" s="44"/>
      <c r="D40" s="44"/>
      <c r="E40" s="44"/>
      <c r="F40" s="44"/>
      <c r="G40" s="44"/>
      <c r="H40" s="44"/>
      <c r="I40" s="44"/>
      <c r="J40" s="18" t="s">
        <v>46</v>
      </c>
      <c r="K40" s="20">
        <v>2.7</v>
      </c>
      <c r="L40" s="18">
        <v>2058</v>
      </c>
      <c r="N40" s="14"/>
    </row>
    <row r="41" spans="1:14" ht="15" customHeight="1">
      <c r="A41" s="19" t="s">
        <v>147</v>
      </c>
      <c r="B41" s="44" t="s">
        <v>535</v>
      </c>
      <c r="C41" s="44"/>
      <c r="D41" s="44"/>
      <c r="E41" s="44"/>
      <c r="F41" s="44"/>
      <c r="G41" s="44"/>
      <c r="H41" s="44"/>
      <c r="I41" s="44"/>
      <c r="J41" s="18" t="s">
        <v>149</v>
      </c>
      <c r="K41" s="20">
        <v>9.6</v>
      </c>
      <c r="L41" s="18">
        <v>7311</v>
      </c>
      <c r="N41" s="14"/>
    </row>
    <row r="42" spans="1:14" ht="15" customHeight="1">
      <c r="A42" s="19" t="s">
        <v>85</v>
      </c>
      <c r="B42" s="44" t="s">
        <v>536</v>
      </c>
      <c r="C42" s="44"/>
      <c r="D42" s="44"/>
      <c r="E42" s="44"/>
      <c r="F42" s="44"/>
      <c r="G42" s="44"/>
      <c r="H42" s="44"/>
      <c r="I42" s="44"/>
      <c r="J42" s="18" t="s">
        <v>40</v>
      </c>
      <c r="K42" s="30" t="s">
        <v>537</v>
      </c>
      <c r="L42" s="18">
        <v>2348</v>
      </c>
      <c r="N42" s="14"/>
    </row>
    <row r="43" spans="1:14" ht="15" customHeight="1">
      <c r="A43" s="19" t="s">
        <v>49</v>
      </c>
      <c r="B43" s="44" t="s">
        <v>538</v>
      </c>
      <c r="C43" s="44"/>
      <c r="D43" s="44"/>
      <c r="E43" s="44"/>
      <c r="F43" s="44"/>
      <c r="G43" s="44"/>
      <c r="H43" s="44"/>
      <c r="I43" s="44"/>
      <c r="J43" s="18" t="s">
        <v>46</v>
      </c>
      <c r="K43" s="30" t="s">
        <v>153</v>
      </c>
      <c r="L43" s="18">
        <v>928</v>
      </c>
      <c r="N43" s="14"/>
    </row>
    <row r="44" spans="1:14" ht="15" customHeight="1">
      <c r="A44" s="19" t="s">
        <v>49</v>
      </c>
      <c r="B44" s="44" t="s">
        <v>92</v>
      </c>
      <c r="C44" s="44"/>
      <c r="D44" s="44"/>
      <c r="E44" s="44"/>
      <c r="F44" s="44"/>
      <c r="G44" s="44"/>
      <c r="H44" s="44"/>
      <c r="I44" s="44"/>
      <c r="J44" s="18" t="s">
        <v>46</v>
      </c>
      <c r="K44" s="20">
        <v>41</v>
      </c>
      <c r="L44" s="18">
        <v>36502</v>
      </c>
      <c r="N44" s="14"/>
    </row>
    <row r="45" spans="1:12" ht="12">
      <c r="A45" s="45" t="s">
        <v>51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29.25" customHeight="1">
      <c r="A46" s="19" t="s">
        <v>52</v>
      </c>
      <c r="B46" s="44" t="s">
        <v>53</v>
      </c>
      <c r="C46" s="44"/>
      <c r="D46" s="44"/>
      <c r="E46" s="44"/>
      <c r="F46" s="44"/>
      <c r="G46" s="44"/>
      <c r="H46" s="44"/>
      <c r="I46" s="44"/>
      <c r="J46" s="18" t="s">
        <v>33</v>
      </c>
      <c r="K46" s="20">
        <v>10</v>
      </c>
      <c r="L46" s="24">
        <f>D15</f>
        <v>42837</v>
      </c>
    </row>
    <row r="47" spans="1:12" ht="12">
      <c r="A47" s="45" t="s">
        <v>54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2">
      <c r="A48" s="19" t="s">
        <v>54</v>
      </c>
      <c r="B48" s="44" t="s">
        <v>55</v>
      </c>
      <c r="C48" s="44"/>
      <c r="D48" s="44"/>
      <c r="E48" s="44"/>
      <c r="F48" s="44"/>
      <c r="G48" s="44"/>
      <c r="H48" s="44"/>
      <c r="I48" s="44"/>
      <c r="J48" s="18" t="s">
        <v>33</v>
      </c>
      <c r="K48" s="20">
        <v>10</v>
      </c>
      <c r="L48" s="24">
        <f>E18</f>
        <v>0</v>
      </c>
    </row>
    <row r="49" spans="1:12" ht="12">
      <c r="A49" s="45" t="s">
        <v>56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">
      <c r="A50" s="19" t="s">
        <v>57</v>
      </c>
      <c r="B50" s="44" t="s">
        <v>58</v>
      </c>
      <c r="C50" s="44"/>
      <c r="D50" s="44"/>
      <c r="E50" s="44"/>
      <c r="F50" s="44"/>
      <c r="G50" s="44"/>
      <c r="H50" s="44"/>
      <c r="I50" s="44"/>
      <c r="J50" s="18" t="s">
        <v>33</v>
      </c>
      <c r="K50" s="20">
        <v>10</v>
      </c>
      <c r="L50" s="24">
        <f>F15</f>
        <v>28</v>
      </c>
    </row>
    <row r="53" spans="1:2" ht="12">
      <c r="A53" s="25" t="s">
        <v>94</v>
      </c>
      <c r="B53" s="1" t="s">
        <v>95</v>
      </c>
    </row>
  </sheetData>
  <mergeCells count="38">
    <mergeCell ref="B38:I38"/>
    <mergeCell ref="B39:I39"/>
    <mergeCell ref="B40:I40"/>
    <mergeCell ref="B41:I41"/>
    <mergeCell ref="A49:L49"/>
    <mergeCell ref="B50:I50"/>
    <mergeCell ref="B42:I42"/>
    <mergeCell ref="B44:I44"/>
    <mergeCell ref="A45:L45"/>
    <mergeCell ref="B46:I46"/>
    <mergeCell ref="B43:I43"/>
    <mergeCell ref="A47:L47"/>
    <mergeCell ref="B48:I48"/>
    <mergeCell ref="B36:I36"/>
    <mergeCell ref="A37:L37"/>
    <mergeCell ref="B29:I29"/>
    <mergeCell ref="B30:I30"/>
    <mergeCell ref="B31:I31"/>
    <mergeCell ref="B32:I32"/>
    <mergeCell ref="B33:I33"/>
    <mergeCell ref="B34:I34"/>
    <mergeCell ref="B35:I35"/>
    <mergeCell ref="A25:L25"/>
    <mergeCell ref="B26:I26"/>
    <mergeCell ref="B27:I27"/>
    <mergeCell ref="B28:I28"/>
    <mergeCell ref="J9:J11"/>
    <mergeCell ref="B10:B11"/>
    <mergeCell ref="C10:F10"/>
    <mergeCell ref="B23:I23"/>
    <mergeCell ref="A9:A11"/>
    <mergeCell ref="B9:F9"/>
    <mergeCell ref="G9:G11"/>
    <mergeCell ref="H9:H11"/>
    <mergeCell ref="A1:J1"/>
    <mergeCell ref="A2:J2"/>
    <mergeCell ref="D4:E4"/>
    <mergeCell ref="A6:C6"/>
  </mergeCells>
  <printOptions/>
  <pageMargins left="0.2" right="0.2" top="0.32" bottom="0.24" header="0.24" footer="0.24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A1">
      <selection activeCell="C21" sqref="C21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8.57421875" style="1" customWidth="1"/>
    <col min="11" max="11" width="7.00390625" style="1" customWidth="1"/>
    <col min="12" max="12" width="10.710937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539</v>
      </c>
      <c r="B4" s="5"/>
      <c r="C4" s="5"/>
      <c r="D4" s="56" t="s">
        <v>1</v>
      </c>
      <c r="E4" s="56"/>
      <c r="F4" s="31">
        <v>6813.27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126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327</v>
      </c>
    </row>
    <row r="7" spans="1:5" ht="12">
      <c r="A7" s="4"/>
      <c r="B7" s="5"/>
      <c r="C7" s="5"/>
      <c r="D7" s="7" t="s">
        <v>713</v>
      </c>
      <c r="E7" s="7"/>
    </row>
    <row r="8" spans="1:16" ht="12">
      <c r="A8" s="9"/>
      <c r="B8" s="9"/>
      <c r="C8" s="9"/>
      <c r="D8" s="7" t="s">
        <v>712</v>
      </c>
      <c r="E8" s="7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10.63</v>
      </c>
      <c r="C12" s="12">
        <v>5.79</v>
      </c>
      <c r="D12" s="12">
        <v>1.67</v>
      </c>
      <c r="E12" s="12">
        <v>2.69</v>
      </c>
      <c r="F12" s="12">
        <v>0.48</v>
      </c>
      <c r="G12" s="12">
        <v>3.81</v>
      </c>
      <c r="H12" s="12">
        <v>0</v>
      </c>
      <c r="I12" s="13"/>
      <c r="J12" s="12">
        <f>SUM(C12:I12)</f>
        <v>14.440000000000001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/>
      <c r="H13" s="27">
        <v>163565</v>
      </c>
      <c r="I13" s="28"/>
      <c r="J13" s="27">
        <f>B13+G13+H13</f>
        <v>163565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/>
      <c r="G14" s="27"/>
      <c r="H14" s="27">
        <v>151380</v>
      </c>
      <c r="I14" s="28"/>
      <c r="J14" s="27">
        <f aca="true" t="shared" si="1" ref="J14:J20">B14+G14+H14</f>
        <v>151380</v>
      </c>
      <c r="L14" s="14"/>
    </row>
    <row r="15" spans="1:12" ht="24">
      <c r="A15" s="11" t="s">
        <v>19</v>
      </c>
      <c r="B15" s="27">
        <f t="shared" si="0"/>
        <v>698129</v>
      </c>
      <c r="C15" s="27">
        <v>393879</v>
      </c>
      <c r="D15" s="27">
        <v>111280</v>
      </c>
      <c r="E15" s="27">
        <v>173450</v>
      </c>
      <c r="F15" s="27">
        <v>19520</v>
      </c>
      <c r="G15" s="27">
        <v>257693</v>
      </c>
      <c r="H15" s="27"/>
      <c r="I15" s="28"/>
      <c r="J15" s="27">
        <f t="shared" si="1"/>
        <v>955822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580270</v>
      </c>
      <c r="C17" s="27">
        <v>325838</v>
      </c>
      <c r="D17" s="27">
        <v>91656</v>
      </c>
      <c r="E17" s="27">
        <v>141003</v>
      </c>
      <c r="F17" s="27">
        <v>21773</v>
      </c>
      <c r="G17" s="27">
        <v>212919</v>
      </c>
      <c r="H17" s="27">
        <v>1339</v>
      </c>
      <c r="I17" s="28"/>
      <c r="J17" s="27">
        <f t="shared" si="1"/>
        <v>794528</v>
      </c>
      <c r="L17" s="14"/>
    </row>
    <row r="18" spans="1:10" ht="12">
      <c r="A18" s="11" t="s">
        <v>22</v>
      </c>
      <c r="B18" s="27">
        <f t="shared" si="0"/>
        <v>696409.627</v>
      </c>
      <c r="C18" s="27">
        <f>SUM(L26:L38)</f>
        <v>392159.627</v>
      </c>
      <c r="D18" s="27">
        <f>D15</f>
        <v>111280</v>
      </c>
      <c r="E18" s="27">
        <f>E15</f>
        <v>173450</v>
      </c>
      <c r="F18" s="27">
        <f>F15</f>
        <v>19520</v>
      </c>
      <c r="G18" s="27">
        <f>SUM(L40:L64)</f>
        <v>411173.28</v>
      </c>
      <c r="H18" s="27">
        <v>0</v>
      </c>
      <c r="I18" s="28"/>
      <c r="J18" s="27">
        <f t="shared" si="1"/>
        <v>1107582.9070000001</v>
      </c>
    </row>
    <row r="19" spans="1:13" ht="24">
      <c r="A19" s="11" t="s">
        <v>23</v>
      </c>
      <c r="B19" s="27">
        <f t="shared" si="0"/>
        <v>-116139.62699999998</v>
      </c>
      <c r="C19" s="27">
        <f aca="true" t="shared" si="2" ref="C19:H19">C14+C17-C18</f>
        <v>-66321.62699999998</v>
      </c>
      <c r="D19" s="27">
        <f t="shared" si="2"/>
        <v>-19624</v>
      </c>
      <c r="E19" s="27">
        <f t="shared" si="2"/>
        <v>-32447</v>
      </c>
      <c r="F19" s="27">
        <f t="shared" si="2"/>
        <v>2253</v>
      </c>
      <c r="G19" s="27">
        <f t="shared" si="2"/>
        <v>-198254.28000000003</v>
      </c>
      <c r="H19" s="27">
        <f t="shared" si="2"/>
        <v>152719</v>
      </c>
      <c r="I19" s="28"/>
      <c r="J19" s="27">
        <f t="shared" si="1"/>
        <v>-161674.907</v>
      </c>
      <c r="L19" s="14"/>
      <c r="M19" s="14"/>
    </row>
    <row r="20" spans="1:13" ht="24">
      <c r="A20" s="11" t="s">
        <v>24</v>
      </c>
      <c r="B20" s="27">
        <f t="shared" si="0"/>
        <v>1719.3730000000214</v>
      </c>
      <c r="C20" s="27">
        <f aca="true" t="shared" si="3" ref="C20:H20">C13+C15-C18</f>
        <v>1719.3730000000214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-153480.28000000003</v>
      </c>
      <c r="H20" s="27">
        <f t="shared" si="3"/>
        <v>163565</v>
      </c>
      <c r="I20" s="28"/>
      <c r="J20" s="27">
        <f t="shared" si="1"/>
        <v>11804.092999999993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39100.56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38154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21871</v>
      </c>
    </row>
    <row r="29" spans="1:12" ht="13.5" customHeight="1">
      <c r="A29" s="19" t="s">
        <v>137</v>
      </c>
      <c r="B29" s="49" t="s">
        <v>138</v>
      </c>
      <c r="C29" s="50"/>
      <c r="D29" s="50"/>
      <c r="E29" s="50"/>
      <c r="F29" s="50"/>
      <c r="G29" s="50"/>
      <c r="H29" s="50"/>
      <c r="I29" s="51"/>
      <c r="J29" s="18" t="s">
        <v>33</v>
      </c>
      <c r="K29" s="20">
        <v>10</v>
      </c>
      <c r="L29" s="22">
        <f>4731.88*10</f>
        <v>47318.8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v>49271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2.21*F4*10</f>
        <v>150573.26700000002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23165</v>
      </c>
      <c r="N32" s="23"/>
    </row>
    <row r="33" spans="1:14" ht="14.25" customHeight="1">
      <c r="A33" s="19" t="s">
        <v>45</v>
      </c>
      <c r="B33" s="46" t="s">
        <v>678</v>
      </c>
      <c r="C33" s="47"/>
      <c r="D33" s="47"/>
      <c r="E33" s="47"/>
      <c r="F33" s="47"/>
      <c r="G33" s="47"/>
      <c r="H33" s="47"/>
      <c r="I33" s="48"/>
      <c r="J33" s="26" t="s">
        <v>46</v>
      </c>
      <c r="K33" s="20">
        <v>40</v>
      </c>
      <c r="L33" s="26">
        <v>3653</v>
      </c>
      <c r="N33" s="23"/>
    </row>
    <row r="34" spans="1:14" ht="14.25" customHeight="1">
      <c r="A34" s="19" t="s">
        <v>45</v>
      </c>
      <c r="B34" s="46" t="s">
        <v>583</v>
      </c>
      <c r="C34" s="47"/>
      <c r="D34" s="47"/>
      <c r="E34" s="47"/>
      <c r="F34" s="47"/>
      <c r="G34" s="47"/>
      <c r="H34" s="47"/>
      <c r="I34" s="48"/>
      <c r="J34" s="26" t="s">
        <v>40</v>
      </c>
      <c r="K34" s="20">
        <v>690</v>
      </c>
      <c r="L34" s="26">
        <v>1663</v>
      </c>
      <c r="N34" s="23"/>
    </row>
    <row r="35" spans="1:14" ht="14.25" customHeight="1">
      <c r="A35" s="19" t="s">
        <v>45</v>
      </c>
      <c r="B35" s="46" t="s">
        <v>682</v>
      </c>
      <c r="C35" s="47"/>
      <c r="D35" s="47"/>
      <c r="E35" s="47"/>
      <c r="F35" s="47"/>
      <c r="G35" s="47"/>
      <c r="H35" s="47"/>
      <c r="I35" s="48"/>
      <c r="J35" s="26" t="s">
        <v>681</v>
      </c>
      <c r="K35" s="20">
        <v>6</v>
      </c>
      <c r="L35" s="26">
        <v>7523</v>
      </c>
      <c r="N35" s="23"/>
    </row>
    <row r="36" spans="1:14" ht="14.25" customHeight="1">
      <c r="A36" s="19" t="s">
        <v>45</v>
      </c>
      <c r="B36" s="46" t="s">
        <v>683</v>
      </c>
      <c r="C36" s="47"/>
      <c r="D36" s="47"/>
      <c r="E36" s="47"/>
      <c r="F36" s="47"/>
      <c r="G36" s="47"/>
      <c r="H36" s="47"/>
      <c r="I36" s="48"/>
      <c r="J36" s="26" t="s">
        <v>681</v>
      </c>
      <c r="K36" s="20">
        <v>4</v>
      </c>
      <c r="L36" s="26">
        <v>2215</v>
      </c>
      <c r="N36" s="23"/>
    </row>
    <row r="37" spans="1:14" ht="14.25" customHeight="1">
      <c r="A37" s="19" t="s">
        <v>45</v>
      </c>
      <c r="B37" s="46" t="s">
        <v>684</v>
      </c>
      <c r="C37" s="47"/>
      <c r="D37" s="47"/>
      <c r="E37" s="47"/>
      <c r="F37" s="47"/>
      <c r="G37" s="47"/>
      <c r="H37" s="47"/>
      <c r="I37" s="48"/>
      <c r="J37" s="26" t="s">
        <v>681</v>
      </c>
      <c r="K37" s="20">
        <v>6</v>
      </c>
      <c r="L37" s="26">
        <v>6499</v>
      </c>
      <c r="N37" s="23"/>
    </row>
    <row r="38" spans="1:14" ht="14.25" customHeight="1">
      <c r="A38" s="19" t="s">
        <v>45</v>
      </c>
      <c r="B38" s="46" t="s">
        <v>686</v>
      </c>
      <c r="C38" s="47"/>
      <c r="D38" s="47"/>
      <c r="E38" s="47"/>
      <c r="F38" s="47"/>
      <c r="G38" s="47"/>
      <c r="H38" s="47"/>
      <c r="I38" s="48"/>
      <c r="J38" s="26" t="s">
        <v>487</v>
      </c>
      <c r="K38" s="20">
        <v>1</v>
      </c>
      <c r="L38" s="26">
        <v>1153</v>
      </c>
      <c r="N38" s="23"/>
    </row>
    <row r="39" spans="1:12" ht="12">
      <c r="A39" s="45" t="s">
        <v>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3" ht="49.5" customHeight="1">
      <c r="A40" s="19" t="s">
        <v>31</v>
      </c>
      <c r="B40" s="44" t="s">
        <v>32</v>
      </c>
      <c r="C40" s="44"/>
      <c r="D40" s="44"/>
      <c r="E40" s="44"/>
      <c r="F40" s="44"/>
      <c r="G40" s="44"/>
      <c r="H40" s="44"/>
      <c r="I40" s="44"/>
      <c r="J40" s="18" t="s">
        <v>33</v>
      </c>
      <c r="K40" s="20">
        <v>10</v>
      </c>
      <c r="L40" s="18">
        <f>G17*0.12</f>
        <v>25550.28</v>
      </c>
      <c r="M40" s="14"/>
    </row>
    <row r="41" spans="1:14" ht="15" customHeight="1">
      <c r="A41" s="19" t="s">
        <v>50</v>
      </c>
      <c r="B41" s="44" t="s">
        <v>540</v>
      </c>
      <c r="C41" s="44"/>
      <c r="D41" s="44"/>
      <c r="E41" s="44"/>
      <c r="F41" s="44"/>
      <c r="G41" s="44"/>
      <c r="H41" s="44"/>
      <c r="I41" s="44"/>
      <c r="J41" s="18" t="s">
        <v>46</v>
      </c>
      <c r="K41" s="30" t="s">
        <v>541</v>
      </c>
      <c r="L41" s="18">
        <v>1803</v>
      </c>
      <c r="N41" s="14"/>
    </row>
    <row r="42" spans="1:14" ht="15" customHeight="1">
      <c r="A42" s="19" t="s">
        <v>48</v>
      </c>
      <c r="B42" s="44" t="s">
        <v>542</v>
      </c>
      <c r="C42" s="44"/>
      <c r="D42" s="44"/>
      <c r="E42" s="44"/>
      <c r="F42" s="44"/>
      <c r="G42" s="44"/>
      <c r="H42" s="44"/>
      <c r="I42" s="44"/>
      <c r="J42" s="18" t="s">
        <v>46</v>
      </c>
      <c r="K42" s="20">
        <v>4</v>
      </c>
      <c r="L42" s="18">
        <v>1363</v>
      </c>
      <c r="N42" s="14"/>
    </row>
    <row r="43" spans="1:14" ht="15" customHeight="1">
      <c r="A43" s="19" t="s">
        <v>102</v>
      </c>
      <c r="B43" s="44" t="s">
        <v>543</v>
      </c>
      <c r="C43" s="44"/>
      <c r="D43" s="44"/>
      <c r="E43" s="44"/>
      <c r="F43" s="44"/>
      <c r="G43" s="44"/>
      <c r="H43" s="44"/>
      <c r="I43" s="44"/>
      <c r="J43" s="18" t="s">
        <v>47</v>
      </c>
      <c r="K43" s="20">
        <v>1</v>
      </c>
      <c r="L43" s="18">
        <v>3294</v>
      </c>
      <c r="N43" s="14"/>
    </row>
    <row r="44" spans="1:14" ht="15" customHeight="1">
      <c r="A44" s="19" t="s">
        <v>102</v>
      </c>
      <c r="B44" s="44" t="s">
        <v>544</v>
      </c>
      <c r="C44" s="44"/>
      <c r="D44" s="44"/>
      <c r="E44" s="44"/>
      <c r="F44" s="44"/>
      <c r="G44" s="44"/>
      <c r="H44" s="44"/>
      <c r="I44" s="44"/>
      <c r="J44" s="18" t="s">
        <v>47</v>
      </c>
      <c r="K44" s="20">
        <v>1</v>
      </c>
      <c r="L44" s="18">
        <v>813</v>
      </c>
      <c r="N44" s="14"/>
    </row>
    <row r="45" spans="1:14" ht="15" customHeight="1">
      <c r="A45" s="19" t="s">
        <v>61</v>
      </c>
      <c r="B45" s="44" t="s">
        <v>121</v>
      </c>
      <c r="C45" s="44"/>
      <c r="D45" s="44"/>
      <c r="E45" s="44"/>
      <c r="F45" s="44"/>
      <c r="G45" s="44"/>
      <c r="H45" s="44"/>
      <c r="I45" s="44"/>
      <c r="J45" s="18" t="s">
        <v>47</v>
      </c>
      <c r="K45" s="20">
        <v>3</v>
      </c>
      <c r="L45" s="18">
        <v>2014</v>
      </c>
      <c r="N45" s="14"/>
    </row>
    <row r="46" spans="1:14" ht="15" customHeight="1">
      <c r="A46" s="19" t="s">
        <v>78</v>
      </c>
      <c r="B46" s="44" t="s">
        <v>545</v>
      </c>
      <c r="C46" s="44"/>
      <c r="D46" s="44"/>
      <c r="E46" s="44"/>
      <c r="F46" s="44"/>
      <c r="G46" s="44"/>
      <c r="H46" s="44"/>
      <c r="I46" s="44"/>
      <c r="J46" s="18" t="s">
        <v>46</v>
      </c>
      <c r="K46" s="20">
        <v>30</v>
      </c>
      <c r="L46" s="18">
        <v>2241</v>
      </c>
      <c r="N46" s="14"/>
    </row>
    <row r="47" spans="1:14" ht="15" customHeight="1">
      <c r="A47" s="19" t="s">
        <v>50</v>
      </c>
      <c r="B47" s="44" t="s">
        <v>546</v>
      </c>
      <c r="C47" s="44"/>
      <c r="D47" s="44"/>
      <c r="E47" s="44"/>
      <c r="F47" s="44"/>
      <c r="G47" s="44"/>
      <c r="H47" s="44"/>
      <c r="I47" s="44"/>
      <c r="J47" s="18" t="s">
        <v>46</v>
      </c>
      <c r="K47" s="20">
        <v>2</v>
      </c>
      <c r="L47" s="18">
        <v>777</v>
      </c>
      <c r="N47" s="14"/>
    </row>
    <row r="48" spans="1:14" ht="15" customHeight="1">
      <c r="A48" s="19" t="s">
        <v>48</v>
      </c>
      <c r="B48" s="44" t="s">
        <v>547</v>
      </c>
      <c r="C48" s="44"/>
      <c r="D48" s="44"/>
      <c r="E48" s="44"/>
      <c r="F48" s="44"/>
      <c r="G48" s="44"/>
      <c r="H48" s="44"/>
      <c r="I48" s="44"/>
      <c r="J48" s="18" t="s">
        <v>155</v>
      </c>
      <c r="K48" s="20" t="s">
        <v>548</v>
      </c>
      <c r="L48" s="18">
        <v>27722</v>
      </c>
      <c r="N48" s="14"/>
    </row>
    <row r="49" spans="1:14" ht="15" customHeight="1">
      <c r="A49" s="19" t="s">
        <v>48</v>
      </c>
      <c r="B49" s="44" t="s">
        <v>549</v>
      </c>
      <c r="C49" s="44"/>
      <c r="D49" s="44"/>
      <c r="E49" s="44"/>
      <c r="F49" s="44"/>
      <c r="G49" s="44"/>
      <c r="H49" s="44"/>
      <c r="I49" s="44"/>
      <c r="J49" s="18" t="s">
        <v>155</v>
      </c>
      <c r="K49" s="20" t="s">
        <v>550</v>
      </c>
      <c r="L49" s="18">
        <v>22889</v>
      </c>
      <c r="N49" s="14"/>
    </row>
    <row r="50" spans="1:14" ht="15" customHeight="1">
      <c r="A50" s="19" t="s">
        <v>48</v>
      </c>
      <c r="B50" s="44" t="s">
        <v>551</v>
      </c>
      <c r="C50" s="44"/>
      <c r="D50" s="44"/>
      <c r="E50" s="44"/>
      <c r="F50" s="44"/>
      <c r="G50" s="44"/>
      <c r="H50" s="44"/>
      <c r="I50" s="44"/>
      <c r="J50" s="18" t="s">
        <v>155</v>
      </c>
      <c r="K50" s="20" t="s">
        <v>552</v>
      </c>
      <c r="L50" s="18">
        <v>29536</v>
      </c>
      <c r="N50" s="14"/>
    </row>
    <row r="51" spans="1:14" ht="15" customHeight="1">
      <c r="A51" s="19" t="s">
        <v>48</v>
      </c>
      <c r="B51" s="44" t="s">
        <v>564</v>
      </c>
      <c r="C51" s="44"/>
      <c r="D51" s="44"/>
      <c r="E51" s="44"/>
      <c r="F51" s="44"/>
      <c r="G51" s="44"/>
      <c r="H51" s="44"/>
      <c r="I51" s="44"/>
      <c r="J51" s="18" t="s">
        <v>46</v>
      </c>
      <c r="K51" s="20">
        <v>3.3</v>
      </c>
      <c r="L51" s="18">
        <v>1125</v>
      </c>
      <c r="N51" s="14"/>
    </row>
    <row r="52" spans="1:14" ht="15" customHeight="1">
      <c r="A52" s="19" t="s">
        <v>131</v>
      </c>
      <c r="B52" s="44" t="s">
        <v>417</v>
      </c>
      <c r="C52" s="44"/>
      <c r="D52" s="44"/>
      <c r="E52" s="44"/>
      <c r="F52" s="44"/>
      <c r="G52" s="44"/>
      <c r="H52" s="44"/>
      <c r="I52" s="44"/>
      <c r="J52" s="18" t="s">
        <v>40</v>
      </c>
      <c r="K52" s="20">
        <v>1978.92</v>
      </c>
      <c r="L52" s="18">
        <v>135403</v>
      </c>
      <c r="N52" s="14"/>
    </row>
    <row r="53" spans="1:14" ht="15" customHeight="1">
      <c r="A53" s="19" t="s">
        <v>131</v>
      </c>
      <c r="B53" s="44" t="s">
        <v>553</v>
      </c>
      <c r="C53" s="44"/>
      <c r="D53" s="44"/>
      <c r="E53" s="44"/>
      <c r="F53" s="44"/>
      <c r="G53" s="44"/>
      <c r="H53" s="44"/>
      <c r="I53" s="44"/>
      <c r="J53" s="18" t="s">
        <v>40</v>
      </c>
      <c r="K53" s="20">
        <v>2300.5</v>
      </c>
      <c r="L53" s="18">
        <v>143940</v>
      </c>
      <c r="N53" s="14"/>
    </row>
    <row r="54" spans="1:14" ht="15" customHeight="1">
      <c r="A54" s="19" t="s">
        <v>131</v>
      </c>
      <c r="B54" s="44" t="s">
        <v>554</v>
      </c>
      <c r="C54" s="44"/>
      <c r="D54" s="44"/>
      <c r="E54" s="44"/>
      <c r="F54" s="44"/>
      <c r="G54" s="44"/>
      <c r="H54" s="44"/>
      <c r="I54" s="44"/>
      <c r="J54" s="18" t="s">
        <v>40</v>
      </c>
      <c r="K54" s="20">
        <v>0.9</v>
      </c>
      <c r="L54" s="18">
        <v>813</v>
      </c>
      <c r="N54" s="14"/>
    </row>
    <row r="55" spans="1:14" ht="15" customHeight="1">
      <c r="A55" s="19" t="s">
        <v>131</v>
      </c>
      <c r="B55" s="44" t="s">
        <v>555</v>
      </c>
      <c r="C55" s="44"/>
      <c r="D55" s="44"/>
      <c r="E55" s="44"/>
      <c r="F55" s="44"/>
      <c r="G55" s="44"/>
      <c r="H55" s="44"/>
      <c r="I55" s="44"/>
      <c r="J55" s="18" t="s">
        <v>40</v>
      </c>
      <c r="K55" s="20">
        <v>3</v>
      </c>
      <c r="L55" s="18">
        <v>1438</v>
      </c>
      <c r="N55" s="14"/>
    </row>
    <row r="56" spans="1:14" ht="15" customHeight="1">
      <c r="A56" s="19" t="s">
        <v>85</v>
      </c>
      <c r="B56" s="44" t="s">
        <v>282</v>
      </c>
      <c r="C56" s="44"/>
      <c r="D56" s="44"/>
      <c r="E56" s="44"/>
      <c r="F56" s="44"/>
      <c r="G56" s="44"/>
      <c r="H56" s="44"/>
      <c r="I56" s="44"/>
      <c r="J56" s="18" t="s">
        <v>40</v>
      </c>
      <c r="K56" s="20">
        <v>13.5</v>
      </c>
      <c r="L56" s="18">
        <v>8341</v>
      </c>
      <c r="N56" s="14"/>
    </row>
    <row r="57" spans="1:14" ht="15" customHeight="1">
      <c r="A57" s="19" t="s">
        <v>48</v>
      </c>
      <c r="B57" s="44" t="s">
        <v>556</v>
      </c>
      <c r="C57" s="44"/>
      <c r="D57" s="44"/>
      <c r="E57" s="44"/>
      <c r="F57" s="44"/>
      <c r="G57" s="44"/>
      <c r="H57" s="44"/>
      <c r="I57" s="44"/>
      <c r="J57" s="18" t="s">
        <v>47</v>
      </c>
      <c r="K57" s="20">
        <v>3</v>
      </c>
      <c r="L57" s="18">
        <v>1062</v>
      </c>
      <c r="N57" s="14"/>
    </row>
    <row r="58" spans="1:14" ht="15" customHeight="1">
      <c r="A58" s="19" t="s">
        <v>48</v>
      </c>
      <c r="B58" s="44" t="s">
        <v>557</v>
      </c>
      <c r="C58" s="44"/>
      <c r="D58" s="44"/>
      <c r="E58" s="44"/>
      <c r="F58" s="44"/>
      <c r="G58" s="44"/>
      <c r="H58" s="44"/>
      <c r="I58" s="44"/>
      <c r="J58" s="18" t="s">
        <v>47</v>
      </c>
      <c r="K58" s="20">
        <v>4</v>
      </c>
      <c r="L58" s="18">
        <v>1085</v>
      </c>
      <c r="N58" s="14"/>
    </row>
    <row r="59" spans="1:14" ht="15" customHeight="1">
      <c r="A59" s="19" t="s">
        <v>50</v>
      </c>
      <c r="B59" s="44" t="s">
        <v>559</v>
      </c>
      <c r="C59" s="44"/>
      <c r="D59" s="44"/>
      <c r="E59" s="44"/>
      <c r="F59" s="44"/>
      <c r="G59" s="44"/>
      <c r="H59" s="44"/>
      <c r="I59" s="44"/>
      <c r="J59" s="18" t="s">
        <v>181</v>
      </c>
      <c r="K59" s="20" t="s">
        <v>558</v>
      </c>
      <c r="L59" s="18">
        <v>3932</v>
      </c>
      <c r="N59" s="14"/>
    </row>
    <row r="60" spans="1:14" ht="15" customHeight="1">
      <c r="A60" s="19" t="s">
        <v>48</v>
      </c>
      <c r="B60" s="44" t="s">
        <v>561</v>
      </c>
      <c r="C60" s="44"/>
      <c r="D60" s="44"/>
      <c r="E60" s="44"/>
      <c r="F60" s="44"/>
      <c r="G60" s="44"/>
      <c r="H60" s="44"/>
      <c r="I60" s="44"/>
      <c r="J60" s="18" t="s">
        <v>47</v>
      </c>
      <c r="K60" s="20">
        <v>1</v>
      </c>
      <c r="L60" s="18">
        <v>735</v>
      </c>
      <c r="N60" s="14"/>
    </row>
    <row r="61" spans="1:14" ht="15" customHeight="1">
      <c r="A61" s="19" t="s">
        <v>48</v>
      </c>
      <c r="B61" s="44" t="s">
        <v>562</v>
      </c>
      <c r="C61" s="44"/>
      <c r="D61" s="44"/>
      <c r="E61" s="44"/>
      <c r="F61" s="44"/>
      <c r="G61" s="44"/>
      <c r="H61" s="44"/>
      <c r="I61" s="44"/>
      <c r="J61" s="18" t="s">
        <v>47</v>
      </c>
      <c r="K61" s="30" t="s">
        <v>357</v>
      </c>
      <c r="L61" s="18">
        <v>1562</v>
      </c>
      <c r="N61" s="14"/>
    </row>
    <row r="62" spans="1:14" ht="15" customHeight="1">
      <c r="A62" s="19" t="s">
        <v>48</v>
      </c>
      <c r="B62" s="44" t="s">
        <v>563</v>
      </c>
      <c r="C62" s="44"/>
      <c r="D62" s="44"/>
      <c r="E62" s="44"/>
      <c r="F62" s="44"/>
      <c r="G62" s="44"/>
      <c r="H62" s="44"/>
      <c r="I62" s="44"/>
      <c r="J62" s="18" t="s">
        <v>46</v>
      </c>
      <c r="K62" s="30" t="s">
        <v>372</v>
      </c>
      <c r="L62" s="18">
        <v>722</v>
      </c>
      <c r="N62" s="14"/>
    </row>
    <row r="63" spans="1:14" ht="15" customHeight="1">
      <c r="A63" s="19" t="s">
        <v>689</v>
      </c>
      <c r="B63" s="44" t="s">
        <v>711</v>
      </c>
      <c r="C63" s="44"/>
      <c r="D63" s="44"/>
      <c r="E63" s="44"/>
      <c r="F63" s="44"/>
      <c r="G63" s="44"/>
      <c r="H63" s="44"/>
      <c r="I63" s="44"/>
      <c r="J63" s="18" t="s">
        <v>33</v>
      </c>
      <c r="K63" s="20">
        <v>10</v>
      </c>
      <c r="L63" s="18">
        <v>-6195</v>
      </c>
      <c r="N63" s="14"/>
    </row>
    <row r="64" spans="1:14" ht="15" customHeight="1">
      <c r="A64" s="19" t="s">
        <v>689</v>
      </c>
      <c r="B64" s="44" t="s">
        <v>709</v>
      </c>
      <c r="C64" s="44"/>
      <c r="D64" s="44"/>
      <c r="E64" s="44"/>
      <c r="F64" s="44"/>
      <c r="G64" s="44"/>
      <c r="H64" s="44"/>
      <c r="I64" s="44"/>
      <c r="J64" s="18"/>
      <c r="K64" s="20"/>
      <c r="L64" s="18">
        <f>-900*0.88</f>
        <v>-792</v>
      </c>
      <c r="N64" s="14"/>
    </row>
    <row r="65" spans="1:12" ht="12">
      <c r="A65" s="45" t="s">
        <v>51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1:12" ht="29.25" customHeight="1">
      <c r="A66" s="19" t="s">
        <v>52</v>
      </c>
      <c r="B66" s="44" t="s">
        <v>53</v>
      </c>
      <c r="C66" s="44"/>
      <c r="D66" s="44"/>
      <c r="E66" s="44"/>
      <c r="F66" s="44"/>
      <c r="G66" s="44"/>
      <c r="H66" s="44"/>
      <c r="I66" s="44"/>
      <c r="J66" s="18" t="s">
        <v>33</v>
      </c>
      <c r="K66" s="20">
        <v>10</v>
      </c>
      <c r="L66" s="24">
        <f>D15</f>
        <v>111280</v>
      </c>
    </row>
    <row r="67" spans="1:12" ht="12">
      <c r="A67" s="45" t="s">
        <v>54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1:12" ht="12">
      <c r="A68" s="19" t="s">
        <v>54</v>
      </c>
      <c r="B68" s="44" t="s">
        <v>55</v>
      </c>
      <c r="C68" s="44"/>
      <c r="D68" s="44"/>
      <c r="E68" s="44"/>
      <c r="F68" s="44"/>
      <c r="G68" s="44"/>
      <c r="H68" s="44"/>
      <c r="I68" s="44"/>
      <c r="J68" s="18" t="s">
        <v>33</v>
      </c>
      <c r="K68" s="20">
        <v>10</v>
      </c>
      <c r="L68" s="24">
        <f>E18</f>
        <v>173450</v>
      </c>
    </row>
    <row r="69" spans="1:12" ht="12">
      <c r="A69" s="45" t="s">
        <v>56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1:12" ht="12">
      <c r="A70" s="19" t="s">
        <v>57</v>
      </c>
      <c r="B70" s="44" t="s">
        <v>58</v>
      </c>
      <c r="C70" s="44"/>
      <c r="D70" s="44"/>
      <c r="E70" s="44"/>
      <c r="F70" s="44"/>
      <c r="G70" s="44"/>
      <c r="H70" s="44"/>
      <c r="I70" s="44"/>
      <c r="J70" s="18" t="s">
        <v>33</v>
      </c>
      <c r="K70" s="20">
        <v>10</v>
      </c>
      <c r="L70" s="24">
        <f>F15</f>
        <v>19520</v>
      </c>
    </row>
    <row r="73" spans="1:2" ht="12">
      <c r="A73" s="25" t="s">
        <v>94</v>
      </c>
      <c r="B73" s="1" t="s">
        <v>95</v>
      </c>
    </row>
    <row r="75" spans="1:12" ht="57.75" customHeight="1">
      <c r="A75" s="59" t="s">
        <v>722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</row>
  </sheetData>
  <mergeCells count="59">
    <mergeCell ref="B43:I43"/>
    <mergeCell ref="B44:I44"/>
    <mergeCell ref="B60:I60"/>
    <mergeCell ref="B61:I61"/>
    <mergeCell ref="B56:I56"/>
    <mergeCell ref="B57:I57"/>
    <mergeCell ref="B58:I58"/>
    <mergeCell ref="B59:I59"/>
    <mergeCell ref="B51:I51"/>
    <mergeCell ref="B48:I48"/>
    <mergeCell ref="B49:I49"/>
    <mergeCell ref="B45:I45"/>
    <mergeCell ref="B46:I46"/>
    <mergeCell ref="B47:I47"/>
    <mergeCell ref="A69:L69"/>
    <mergeCell ref="B70:I70"/>
    <mergeCell ref="B50:I50"/>
    <mergeCell ref="B52:I52"/>
    <mergeCell ref="B53:I53"/>
    <mergeCell ref="B54:I54"/>
    <mergeCell ref="B63:I63"/>
    <mergeCell ref="A65:L65"/>
    <mergeCell ref="B66:I66"/>
    <mergeCell ref="A67:L67"/>
    <mergeCell ref="B68:I68"/>
    <mergeCell ref="B55:I55"/>
    <mergeCell ref="B62:I62"/>
    <mergeCell ref="B35:I35"/>
    <mergeCell ref="B36:I36"/>
    <mergeCell ref="B37:I37"/>
    <mergeCell ref="B38:I38"/>
    <mergeCell ref="A39:L39"/>
    <mergeCell ref="B40:I40"/>
    <mergeCell ref="B41:I41"/>
    <mergeCell ref="B42:I42"/>
    <mergeCell ref="B33:I33"/>
    <mergeCell ref="B34:I34"/>
    <mergeCell ref="B29:I29"/>
    <mergeCell ref="B30:I30"/>
    <mergeCell ref="B31:I31"/>
    <mergeCell ref="B32:I32"/>
    <mergeCell ref="A25:L25"/>
    <mergeCell ref="B26:I26"/>
    <mergeCell ref="B27:I27"/>
    <mergeCell ref="B28:I28"/>
    <mergeCell ref="J9:J11"/>
    <mergeCell ref="B10:B11"/>
    <mergeCell ref="C10:F10"/>
    <mergeCell ref="B23:I23"/>
    <mergeCell ref="A75:L75"/>
    <mergeCell ref="B64:I64"/>
    <mergeCell ref="A1:J1"/>
    <mergeCell ref="A2:J2"/>
    <mergeCell ref="D4:E4"/>
    <mergeCell ref="A6:C6"/>
    <mergeCell ref="A9:A11"/>
    <mergeCell ref="B9:F9"/>
    <mergeCell ref="G9:G11"/>
    <mergeCell ref="H9:H11"/>
  </mergeCells>
  <printOptions/>
  <pageMargins left="0.2" right="0.2" top="0.3" bottom="0.28" header="0.24" footer="0.24"/>
  <pageSetup horizontalDpi="600" verticalDpi="600" orientation="portrait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22">
      <selection activeCell="L31" sqref="L31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8.140625" style="1" customWidth="1"/>
    <col min="11" max="11" width="7.5742187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565</v>
      </c>
      <c r="B4" s="5"/>
      <c r="C4" s="5"/>
      <c r="D4" s="56" t="s">
        <v>1</v>
      </c>
      <c r="E4" s="56"/>
      <c r="F4" s="31">
        <v>3389.4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144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239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10.63</v>
      </c>
      <c r="C12" s="12">
        <v>5.79</v>
      </c>
      <c r="D12" s="12">
        <v>1.67</v>
      </c>
      <c r="E12" s="12">
        <v>2.69</v>
      </c>
      <c r="F12" s="12">
        <v>0.48</v>
      </c>
      <c r="G12" s="12">
        <v>3.81</v>
      </c>
      <c r="H12" s="12">
        <v>1.53</v>
      </c>
      <c r="I12" s="13"/>
      <c r="J12" s="12">
        <f>SUM(C12:I12)</f>
        <v>15.97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/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/>
      <c r="G14" s="27"/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364379</v>
      </c>
      <c r="C15" s="27">
        <v>194321</v>
      </c>
      <c r="D15" s="27">
        <v>57286</v>
      </c>
      <c r="E15" s="27">
        <v>103038</v>
      </c>
      <c r="F15" s="27">
        <v>9734</v>
      </c>
      <c r="G15" s="27">
        <v>126369</v>
      </c>
      <c r="H15" s="27">
        <v>34451</v>
      </c>
      <c r="I15" s="28"/>
      <c r="J15" s="27">
        <f t="shared" si="1"/>
        <v>525199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275440</v>
      </c>
      <c r="C17" s="27">
        <v>143751</v>
      </c>
      <c r="D17" s="27">
        <v>43183</v>
      </c>
      <c r="E17" s="27">
        <v>78437</v>
      </c>
      <c r="F17" s="27">
        <v>10069</v>
      </c>
      <c r="G17" s="27">
        <v>94453</v>
      </c>
      <c r="H17" s="27">
        <v>26472</v>
      </c>
      <c r="I17" s="28"/>
      <c r="J17" s="27">
        <f t="shared" si="1"/>
        <v>396365</v>
      </c>
      <c r="L17" s="14"/>
    </row>
    <row r="18" spans="1:10" ht="12">
      <c r="A18" s="11" t="s">
        <v>22</v>
      </c>
      <c r="B18" s="27">
        <f t="shared" si="0"/>
        <v>364847.12</v>
      </c>
      <c r="C18" s="27">
        <f>SUM(L26:L36)</f>
        <v>194789.12</v>
      </c>
      <c r="D18" s="27">
        <f>D15</f>
        <v>57286</v>
      </c>
      <c r="E18" s="27">
        <f>E15</f>
        <v>103038</v>
      </c>
      <c r="F18" s="27">
        <f>F15</f>
        <v>9734</v>
      </c>
      <c r="G18" s="27">
        <f>SUM(L39:L52)</f>
        <v>89854.36</v>
      </c>
      <c r="H18" s="27">
        <v>0</v>
      </c>
      <c r="I18" s="28"/>
      <c r="J18" s="27">
        <f t="shared" si="1"/>
        <v>454701.48</v>
      </c>
    </row>
    <row r="19" spans="1:13" ht="24">
      <c r="A19" s="11" t="s">
        <v>23</v>
      </c>
      <c r="B19" s="27">
        <f t="shared" si="0"/>
        <v>-89407.12</v>
      </c>
      <c r="C19" s="27">
        <f aca="true" t="shared" si="2" ref="C19:H19">C14+C17-C18</f>
        <v>-51038.119999999995</v>
      </c>
      <c r="D19" s="27">
        <f t="shared" si="2"/>
        <v>-14103</v>
      </c>
      <c r="E19" s="27">
        <f t="shared" si="2"/>
        <v>-24601</v>
      </c>
      <c r="F19" s="27">
        <f t="shared" si="2"/>
        <v>335</v>
      </c>
      <c r="G19" s="27">
        <f t="shared" si="2"/>
        <v>4598.639999999999</v>
      </c>
      <c r="H19" s="27">
        <f t="shared" si="2"/>
        <v>26472</v>
      </c>
      <c r="I19" s="28"/>
      <c r="J19" s="27">
        <f t="shared" si="1"/>
        <v>-58336.479999999996</v>
      </c>
      <c r="L19" s="14"/>
      <c r="M19" s="14"/>
    </row>
    <row r="20" spans="1:13" ht="24">
      <c r="A20" s="11" t="s">
        <v>24</v>
      </c>
      <c r="B20" s="27">
        <f t="shared" si="0"/>
        <v>-468.11999999999534</v>
      </c>
      <c r="C20" s="27">
        <f aca="true" t="shared" si="3" ref="C20:H20">C13+C15-C18</f>
        <v>-468.11999999999534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36514.64</v>
      </c>
      <c r="H20" s="27">
        <f t="shared" si="3"/>
        <v>34451</v>
      </c>
      <c r="I20" s="28"/>
      <c r="J20" s="27">
        <f t="shared" si="1"/>
        <v>70497.52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17250.12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18981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10910</v>
      </c>
    </row>
    <row r="29" spans="1:12" ht="13.5" customHeight="1">
      <c r="A29" s="19" t="s">
        <v>137</v>
      </c>
      <c r="B29" s="49" t="s">
        <v>138</v>
      </c>
      <c r="C29" s="50"/>
      <c r="D29" s="50"/>
      <c r="E29" s="50"/>
      <c r="F29" s="50"/>
      <c r="G29" s="50"/>
      <c r="H29" s="50"/>
      <c r="I29" s="51"/>
      <c r="J29" s="18" t="s">
        <v>33</v>
      </c>
      <c r="K29" s="20">
        <v>10</v>
      </c>
      <c r="L29" s="22">
        <f>2372.77*10</f>
        <v>23727.7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v>24511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2.45*F4*10</f>
        <v>83040.3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11524</v>
      </c>
      <c r="N32" s="23"/>
    </row>
    <row r="33" spans="1:14" ht="14.25" customHeight="1">
      <c r="A33" s="19" t="s">
        <v>45</v>
      </c>
      <c r="B33" s="46" t="s">
        <v>115</v>
      </c>
      <c r="C33" s="47"/>
      <c r="D33" s="47"/>
      <c r="E33" s="47"/>
      <c r="F33" s="47"/>
      <c r="G33" s="47"/>
      <c r="H33" s="47"/>
      <c r="I33" s="48"/>
      <c r="J33" s="26" t="s">
        <v>40</v>
      </c>
      <c r="K33" s="20">
        <v>150</v>
      </c>
      <c r="L33" s="26">
        <v>2116</v>
      </c>
      <c r="N33" s="23"/>
    </row>
    <row r="34" spans="1:14" ht="14.25" customHeight="1">
      <c r="A34" s="19" t="s">
        <v>45</v>
      </c>
      <c r="B34" s="46" t="s">
        <v>687</v>
      </c>
      <c r="C34" s="47"/>
      <c r="D34" s="47"/>
      <c r="E34" s="47"/>
      <c r="F34" s="47"/>
      <c r="G34" s="47"/>
      <c r="H34" s="47"/>
      <c r="I34" s="48"/>
      <c r="J34" s="26" t="s">
        <v>487</v>
      </c>
      <c r="K34" s="20">
        <v>2</v>
      </c>
      <c r="L34" s="26">
        <v>2306</v>
      </c>
      <c r="N34" s="23"/>
    </row>
    <row r="35" spans="1:14" ht="14.25" customHeight="1">
      <c r="A35" s="19" t="s">
        <v>45</v>
      </c>
      <c r="B35" s="46" t="s">
        <v>686</v>
      </c>
      <c r="C35" s="47"/>
      <c r="D35" s="47"/>
      <c r="E35" s="47"/>
      <c r="F35" s="47"/>
      <c r="G35" s="47"/>
      <c r="H35" s="47"/>
      <c r="I35" s="48"/>
      <c r="J35" s="26" t="s">
        <v>487</v>
      </c>
      <c r="K35" s="20">
        <v>1</v>
      </c>
      <c r="L35" s="26">
        <v>1153</v>
      </c>
      <c r="N35" s="23"/>
    </row>
    <row r="36" spans="1:14" ht="14.25" customHeight="1">
      <c r="A36" s="19" t="s">
        <v>688</v>
      </c>
      <c r="B36" s="44" t="s">
        <v>695</v>
      </c>
      <c r="C36" s="44"/>
      <c r="D36" s="44"/>
      <c r="E36" s="44"/>
      <c r="F36" s="44"/>
      <c r="G36" s="44"/>
      <c r="H36" s="44"/>
      <c r="I36" s="44"/>
      <c r="J36" s="18" t="s">
        <v>33</v>
      </c>
      <c r="K36" s="20">
        <v>10</v>
      </c>
      <c r="L36" s="18">
        <v>-730</v>
      </c>
      <c r="N36" s="23"/>
    </row>
    <row r="37" spans="1:14" ht="14.25" customHeight="1">
      <c r="A37" s="19" t="s">
        <v>688</v>
      </c>
      <c r="B37" s="44" t="s">
        <v>709</v>
      </c>
      <c r="C37" s="44"/>
      <c r="D37" s="44"/>
      <c r="E37" s="44"/>
      <c r="F37" s="44"/>
      <c r="G37" s="44"/>
      <c r="H37" s="44"/>
      <c r="I37" s="44"/>
      <c r="J37" s="18"/>
      <c r="K37" s="20"/>
      <c r="L37" s="18">
        <f>-300*0.88</f>
        <v>-264</v>
      </c>
      <c r="N37" s="23"/>
    </row>
    <row r="38" spans="1:12" ht="12">
      <c r="A38" s="45" t="s">
        <v>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3" ht="49.5" customHeight="1">
      <c r="A39" s="19" t="s">
        <v>31</v>
      </c>
      <c r="B39" s="44" t="s">
        <v>32</v>
      </c>
      <c r="C39" s="44"/>
      <c r="D39" s="44"/>
      <c r="E39" s="44"/>
      <c r="F39" s="44"/>
      <c r="G39" s="44"/>
      <c r="H39" s="44"/>
      <c r="I39" s="44"/>
      <c r="J39" s="18" t="s">
        <v>33</v>
      </c>
      <c r="K39" s="20">
        <v>10</v>
      </c>
      <c r="L39" s="18">
        <f>G17*0.12</f>
        <v>11334.359999999999</v>
      </c>
      <c r="M39" s="14"/>
    </row>
    <row r="40" spans="1:14" ht="15" customHeight="1">
      <c r="A40" s="19" t="s">
        <v>102</v>
      </c>
      <c r="B40" s="44" t="s">
        <v>566</v>
      </c>
      <c r="C40" s="44"/>
      <c r="D40" s="44"/>
      <c r="E40" s="44"/>
      <c r="F40" s="44"/>
      <c r="G40" s="44"/>
      <c r="H40" s="44"/>
      <c r="I40" s="44"/>
      <c r="J40" s="18" t="s">
        <v>47</v>
      </c>
      <c r="K40" s="30" t="s">
        <v>153</v>
      </c>
      <c r="L40" s="18">
        <v>112</v>
      </c>
      <c r="N40" s="14"/>
    </row>
    <row r="41" spans="1:14" ht="15" customHeight="1">
      <c r="A41" s="19" t="s">
        <v>49</v>
      </c>
      <c r="B41" s="44" t="s">
        <v>567</v>
      </c>
      <c r="C41" s="44"/>
      <c r="D41" s="44"/>
      <c r="E41" s="44"/>
      <c r="F41" s="44"/>
      <c r="G41" s="44"/>
      <c r="H41" s="44"/>
      <c r="I41" s="44"/>
      <c r="J41" s="18" t="s">
        <v>46</v>
      </c>
      <c r="K41" s="20">
        <v>2.3</v>
      </c>
      <c r="L41" s="18">
        <v>1920</v>
      </c>
      <c r="N41" s="14"/>
    </row>
    <row r="42" spans="1:14" ht="15" customHeight="1">
      <c r="A42" s="19" t="s">
        <v>102</v>
      </c>
      <c r="B42" s="44" t="s">
        <v>568</v>
      </c>
      <c r="C42" s="44"/>
      <c r="D42" s="44"/>
      <c r="E42" s="44"/>
      <c r="F42" s="44"/>
      <c r="G42" s="44"/>
      <c r="H42" s="44"/>
      <c r="I42" s="44"/>
      <c r="J42" s="18" t="s">
        <v>46</v>
      </c>
      <c r="K42" s="20">
        <v>1.5</v>
      </c>
      <c r="L42" s="18">
        <v>382</v>
      </c>
      <c r="N42" s="14"/>
    </row>
    <row r="43" spans="1:14" ht="15" customHeight="1">
      <c r="A43" s="19" t="s">
        <v>61</v>
      </c>
      <c r="B43" s="44" t="s">
        <v>121</v>
      </c>
      <c r="C43" s="44"/>
      <c r="D43" s="44"/>
      <c r="E43" s="44"/>
      <c r="F43" s="44"/>
      <c r="G43" s="44"/>
      <c r="H43" s="44"/>
      <c r="I43" s="44"/>
      <c r="J43" s="18" t="s">
        <v>47</v>
      </c>
      <c r="K43" s="20">
        <v>1</v>
      </c>
      <c r="L43" s="18">
        <v>765</v>
      </c>
      <c r="N43" s="14"/>
    </row>
    <row r="44" spans="1:14" ht="15" customHeight="1">
      <c r="A44" s="19" t="s">
        <v>119</v>
      </c>
      <c r="B44" s="44" t="s">
        <v>569</v>
      </c>
      <c r="C44" s="44"/>
      <c r="D44" s="44"/>
      <c r="E44" s="44"/>
      <c r="F44" s="44"/>
      <c r="G44" s="44"/>
      <c r="H44" s="44"/>
      <c r="I44" s="44"/>
      <c r="J44" s="18" t="s">
        <v>40</v>
      </c>
      <c r="K44" s="20">
        <v>30</v>
      </c>
      <c r="L44" s="18">
        <v>3413</v>
      </c>
      <c r="N44" s="14"/>
    </row>
    <row r="45" spans="1:14" ht="15" customHeight="1">
      <c r="A45" s="19" t="s">
        <v>62</v>
      </c>
      <c r="B45" s="44" t="s">
        <v>570</v>
      </c>
      <c r="C45" s="44"/>
      <c r="D45" s="44"/>
      <c r="E45" s="44"/>
      <c r="F45" s="44"/>
      <c r="G45" s="44"/>
      <c r="H45" s="44"/>
      <c r="I45" s="44"/>
      <c r="J45" s="18" t="s">
        <v>40</v>
      </c>
      <c r="K45" s="20">
        <v>20</v>
      </c>
      <c r="L45" s="18">
        <v>5840</v>
      </c>
      <c r="N45" s="14"/>
    </row>
    <row r="46" spans="1:14" ht="15" customHeight="1">
      <c r="A46" s="19" t="s">
        <v>85</v>
      </c>
      <c r="B46" s="44" t="s">
        <v>571</v>
      </c>
      <c r="C46" s="44"/>
      <c r="D46" s="44"/>
      <c r="E46" s="44"/>
      <c r="F46" s="44"/>
      <c r="G46" s="44"/>
      <c r="H46" s="44"/>
      <c r="I46" s="44"/>
      <c r="J46" s="18" t="s">
        <v>40</v>
      </c>
      <c r="K46" s="20">
        <v>4</v>
      </c>
      <c r="L46" s="18">
        <v>1161</v>
      </c>
      <c r="N46" s="14"/>
    </row>
    <row r="47" spans="1:14" ht="15" customHeight="1">
      <c r="A47" s="19" t="s">
        <v>48</v>
      </c>
      <c r="B47" s="44" t="s">
        <v>572</v>
      </c>
      <c r="C47" s="44"/>
      <c r="D47" s="44"/>
      <c r="E47" s="44"/>
      <c r="F47" s="44"/>
      <c r="G47" s="44"/>
      <c r="H47" s="44"/>
      <c r="I47" s="44"/>
      <c r="J47" s="18" t="s">
        <v>155</v>
      </c>
      <c r="K47" s="30" t="s">
        <v>573</v>
      </c>
      <c r="L47" s="18">
        <v>48119</v>
      </c>
      <c r="N47" s="14"/>
    </row>
    <row r="48" spans="1:14" ht="15" customHeight="1">
      <c r="A48" s="19" t="s">
        <v>48</v>
      </c>
      <c r="B48" s="44" t="s">
        <v>574</v>
      </c>
      <c r="C48" s="44"/>
      <c r="D48" s="44"/>
      <c r="E48" s="44"/>
      <c r="F48" s="44"/>
      <c r="G48" s="44"/>
      <c r="H48" s="44"/>
      <c r="I48" s="44"/>
      <c r="J48" s="18" t="s">
        <v>47</v>
      </c>
      <c r="K48" s="30" t="s">
        <v>575</v>
      </c>
      <c r="L48" s="18">
        <v>2069</v>
      </c>
      <c r="N48" s="14"/>
    </row>
    <row r="49" spans="1:14" ht="15" customHeight="1">
      <c r="A49" s="19" t="s">
        <v>48</v>
      </c>
      <c r="B49" s="44" t="s">
        <v>576</v>
      </c>
      <c r="C49" s="44"/>
      <c r="D49" s="44"/>
      <c r="E49" s="44"/>
      <c r="F49" s="44"/>
      <c r="G49" s="44"/>
      <c r="H49" s="44"/>
      <c r="I49" s="44"/>
      <c r="J49" s="18" t="s">
        <v>46</v>
      </c>
      <c r="K49" s="30" t="s">
        <v>521</v>
      </c>
      <c r="L49" s="18">
        <v>1237</v>
      </c>
      <c r="N49" s="14"/>
    </row>
    <row r="50" spans="1:14" ht="15" customHeight="1">
      <c r="A50" s="19" t="s">
        <v>48</v>
      </c>
      <c r="B50" s="44" t="s">
        <v>577</v>
      </c>
      <c r="C50" s="44"/>
      <c r="D50" s="44"/>
      <c r="E50" s="44"/>
      <c r="F50" s="44"/>
      <c r="G50" s="44"/>
      <c r="H50" s="44"/>
      <c r="I50" s="44"/>
      <c r="J50" s="18" t="s">
        <v>181</v>
      </c>
      <c r="K50" s="30" t="s">
        <v>578</v>
      </c>
      <c r="L50" s="18">
        <v>665</v>
      </c>
      <c r="N50" s="14"/>
    </row>
    <row r="51" spans="1:14" ht="15" customHeight="1">
      <c r="A51" s="19" t="s">
        <v>85</v>
      </c>
      <c r="B51" s="44" t="s">
        <v>282</v>
      </c>
      <c r="C51" s="44"/>
      <c r="D51" s="44"/>
      <c r="E51" s="44"/>
      <c r="F51" s="44"/>
      <c r="G51" s="44"/>
      <c r="H51" s="44"/>
      <c r="I51" s="44"/>
      <c r="J51" s="18" t="s">
        <v>40</v>
      </c>
      <c r="K51" s="30" t="s">
        <v>579</v>
      </c>
      <c r="L51" s="18">
        <v>4232</v>
      </c>
      <c r="N51" s="14"/>
    </row>
    <row r="52" spans="1:14" ht="15" customHeight="1">
      <c r="A52" s="19" t="s">
        <v>48</v>
      </c>
      <c r="B52" s="44" t="s">
        <v>580</v>
      </c>
      <c r="C52" s="44"/>
      <c r="D52" s="44"/>
      <c r="E52" s="44"/>
      <c r="F52" s="44"/>
      <c r="G52" s="44"/>
      <c r="H52" s="44"/>
      <c r="I52" s="44"/>
      <c r="J52" s="18" t="s">
        <v>47</v>
      </c>
      <c r="K52" s="30" t="s">
        <v>581</v>
      </c>
      <c r="L52" s="18">
        <v>8605</v>
      </c>
      <c r="N52" s="14"/>
    </row>
    <row r="53" spans="1:12" ht="12">
      <c r="A53" s="45" t="s">
        <v>51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29.25" customHeight="1">
      <c r="A54" s="19" t="s">
        <v>52</v>
      </c>
      <c r="B54" s="44" t="s">
        <v>53</v>
      </c>
      <c r="C54" s="44"/>
      <c r="D54" s="44"/>
      <c r="E54" s="44"/>
      <c r="F54" s="44"/>
      <c r="G54" s="44"/>
      <c r="H54" s="44"/>
      <c r="I54" s="44"/>
      <c r="J54" s="18" t="s">
        <v>33</v>
      </c>
      <c r="K54" s="20">
        <v>10</v>
      </c>
      <c r="L54" s="24">
        <f>D15</f>
        <v>57286</v>
      </c>
    </row>
    <row r="55" spans="1:12" ht="12">
      <c r="A55" s="45" t="s">
        <v>54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2">
      <c r="A56" s="19" t="s">
        <v>54</v>
      </c>
      <c r="B56" s="44" t="s">
        <v>55</v>
      </c>
      <c r="C56" s="44"/>
      <c r="D56" s="44"/>
      <c r="E56" s="44"/>
      <c r="F56" s="44"/>
      <c r="G56" s="44"/>
      <c r="H56" s="44"/>
      <c r="I56" s="44"/>
      <c r="J56" s="18" t="s">
        <v>33</v>
      </c>
      <c r="K56" s="20">
        <v>10</v>
      </c>
      <c r="L56" s="24">
        <f>E18</f>
        <v>103038</v>
      </c>
    </row>
    <row r="57" spans="1:12" ht="12">
      <c r="A57" s="45" t="s">
        <v>56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2">
      <c r="A58" s="19" t="s">
        <v>57</v>
      </c>
      <c r="B58" s="44" t="s">
        <v>58</v>
      </c>
      <c r="C58" s="44"/>
      <c r="D58" s="44"/>
      <c r="E58" s="44"/>
      <c r="F58" s="44"/>
      <c r="G58" s="44"/>
      <c r="H58" s="44"/>
      <c r="I58" s="44"/>
      <c r="J58" s="18" t="s">
        <v>33</v>
      </c>
      <c r="K58" s="20">
        <v>10</v>
      </c>
      <c r="L58" s="24">
        <f>F15</f>
        <v>9734</v>
      </c>
    </row>
    <row r="61" spans="1:2" ht="12">
      <c r="A61" s="25" t="s">
        <v>94</v>
      </c>
      <c r="B61" s="1" t="s">
        <v>95</v>
      </c>
    </row>
  </sheetData>
  <mergeCells count="46">
    <mergeCell ref="A57:L57"/>
    <mergeCell ref="B58:I58"/>
    <mergeCell ref="B36:I36"/>
    <mergeCell ref="A53:L53"/>
    <mergeCell ref="B54:I54"/>
    <mergeCell ref="A55:L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2:I42"/>
    <mergeCell ref="B43:I43"/>
    <mergeCell ref="B44:I44"/>
    <mergeCell ref="B39:I39"/>
    <mergeCell ref="B40:I40"/>
    <mergeCell ref="B41:I41"/>
    <mergeCell ref="B33:I33"/>
    <mergeCell ref="B34:I34"/>
    <mergeCell ref="B35:I35"/>
    <mergeCell ref="A38:L38"/>
    <mergeCell ref="B37:I37"/>
    <mergeCell ref="B29:I29"/>
    <mergeCell ref="B30:I30"/>
    <mergeCell ref="B31:I31"/>
    <mergeCell ref="B32:I32"/>
    <mergeCell ref="A25:L25"/>
    <mergeCell ref="B26:I26"/>
    <mergeCell ref="B27:I27"/>
    <mergeCell ref="B28:I28"/>
    <mergeCell ref="J9:J11"/>
    <mergeCell ref="B10:B11"/>
    <mergeCell ref="C10:F10"/>
    <mergeCell ref="B23:I23"/>
    <mergeCell ref="A9:A11"/>
    <mergeCell ref="B9:F9"/>
    <mergeCell ref="G9:G11"/>
    <mergeCell ref="H9:H11"/>
    <mergeCell ref="A1:J1"/>
    <mergeCell ref="A2:J2"/>
    <mergeCell ref="D4:E4"/>
    <mergeCell ref="A6:C6"/>
  </mergeCells>
  <printOptions/>
  <pageMargins left="0.2" right="0.2" top="0.33" bottom="0.28" header="0.24" footer="0.24"/>
  <pageSetup horizontalDpi="600" verticalDpi="6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1">
      <selection activeCell="B30" sqref="B30:I30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9.7109375" style="1" customWidth="1"/>
    <col min="11" max="11" width="7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582</v>
      </c>
      <c r="B4" s="5"/>
      <c r="C4" s="5"/>
      <c r="D4" s="56" t="s">
        <v>1</v>
      </c>
      <c r="E4" s="56"/>
      <c r="F4" s="6">
        <v>11426.5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215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562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7"/>
      <c r="E8" s="7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10.63</v>
      </c>
      <c r="C12" s="12">
        <v>5.79</v>
      </c>
      <c r="D12" s="12">
        <v>1.67</v>
      </c>
      <c r="E12" s="12">
        <v>2.69</v>
      </c>
      <c r="F12" s="12">
        <v>0.48</v>
      </c>
      <c r="G12" s="12">
        <v>3.81</v>
      </c>
      <c r="H12" s="12">
        <v>1.53</v>
      </c>
      <c r="I12" s="13"/>
      <c r="J12" s="12">
        <f>SUM(C12:I12)</f>
        <v>15.97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/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1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/>
      <c r="H14" s="27">
        <v>0</v>
      </c>
      <c r="I14" s="28"/>
      <c r="J14" s="27">
        <f aca="true" t="shared" si="1" ref="J14:J21">B14+G14+H14</f>
        <v>0</v>
      </c>
      <c r="L14" s="14"/>
    </row>
    <row r="15" spans="1:12" ht="24">
      <c r="A15" s="11" t="s">
        <v>19</v>
      </c>
      <c r="B15" s="27">
        <f t="shared" si="0"/>
        <v>1199862</v>
      </c>
      <c r="C15" s="27">
        <v>660774</v>
      </c>
      <c r="D15" s="27">
        <v>187961</v>
      </c>
      <c r="E15" s="27">
        <v>301877</v>
      </c>
      <c r="F15" s="27">
        <v>49250</v>
      </c>
      <c r="G15" s="27">
        <v>433853</v>
      </c>
      <c r="H15" s="27">
        <v>148721</v>
      </c>
      <c r="I15" s="28"/>
      <c r="J15" s="27">
        <f t="shared" si="1"/>
        <v>1782436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1052932</v>
      </c>
      <c r="C17" s="27">
        <v>579510</v>
      </c>
      <c r="D17" s="27">
        <v>164484</v>
      </c>
      <c r="E17" s="27">
        <v>262865</v>
      </c>
      <c r="F17" s="27">
        <v>46073</v>
      </c>
      <c r="G17" s="27">
        <v>380439</v>
      </c>
      <c r="H17" s="27">
        <v>131824</v>
      </c>
      <c r="I17" s="28"/>
      <c r="J17" s="27">
        <f t="shared" si="1"/>
        <v>1565195</v>
      </c>
      <c r="L17" s="14"/>
    </row>
    <row r="18" spans="1:12" ht="24">
      <c r="A18" s="11" t="s">
        <v>723</v>
      </c>
      <c r="B18" s="27">
        <f>C18+D18+E18+F18</f>
        <v>15475</v>
      </c>
      <c r="C18" s="27">
        <f>15475</f>
        <v>15475</v>
      </c>
      <c r="D18" s="27"/>
      <c r="E18" s="27"/>
      <c r="F18" s="27"/>
      <c r="G18" s="27">
        <v>14333</v>
      </c>
      <c r="H18" s="27">
        <v>5756</v>
      </c>
      <c r="I18" s="28"/>
      <c r="J18" s="27">
        <f>B18+G18+H18</f>
        <v>35564</v>
      </c>
      <c r="L18" s="14"/>
    </row>
    <row r="19" spans="1:10" ht="12">
      <c r="A19" s="11" t="s">
        <v>22</v>
      </c>
      <c r="B19" s="27">
        <f t="shared" si="0"/>
        <v>1132092.266</v>
      </c>
      <c r="C19" s="27">
        <f>SUM(L27:L38)</f>
        <v>593004.2660000001</v>
      </c>
      <c r="D19" s="27">
        <f>D15</f>
        <v>187961</v>
      </c>
      <c r="E19" s="27">
        <f>E15</f>
        <v>301877</v>
      </c>
      <c r="F19" s="27">
        <f>F15</f>
        <v>49250</v>
      </c>
      <c r="G19" s="27">
        <f>SUM(L40:L55)</f>
        <v>244019.68</v>
      </c>
      <c r="H19" s="27">
        <v>0</v>
      </c>
      <c r="I19" s="28"/>
      <c r="J19" s="27">
        <f t="shared" si="1"/>
        <v>1376111.946</v>
      </c>
    </row>
    <row r="20" spans="1:13" ht="24">
      <c r="A20" s="11" t="s">
        <v>23</v>
      </c>
      <c r="B20" s="27">
        <f t="shared" si="0"/>
        <v>-63685.26600000006</v>
      </c>
      <c r="C20" s="27">
        <f>C14+C17-C19+C18</f>
        <v>1980.7339999999385</v>
      </c>
      <c r="D20" s="27">
        <f>D14+D17-D19</f>
        <v>-23477</v>
      </c>
      <c r="E20" s="27">
        <f>E14+E17-E19</f>
        <v>-39012</v>
      </c>
      <c r="F20" s="27">
        <f>F14+F17-F19</f>
        <v>-3177</v>
      </c>
      <c r="G20" s="27">
        <f>G14+G17-G19+G18</f>
        <v>150752.32</v>
      </c>
      <c r="H20" s="27">
        <f>H14+H17-H19+H18</f>
        <v>137580</v>
      </c>
      <c r="I20" s="28"/>
      <c r="J20" s="27">
        <f t="shared" si="1"/>
        <v>224647.05399999995</v>
      </c>
      <c r="L20" s="14"/>
      <c r="M20" s="14"/>
    </row>
    <row r="21" spans="1:13" ht="24">
      <c r="A21" s="11" t="s">
        <v>24</v>
      </c>
      <c r="B21" s="27">
        <f t="shared" si="0"/>
        <v>67769.73399999994</v>
      </c>
      <c r="C21" s="27">
        <f aca="true" t="shared" si="2" ref="C21:H21">C13+C15-C19</f>
        <v>67769.73399999994</v>
      </c>
      <c r="D21" s="27">
        <f t="shared" si="2"/>
        <v>0</v>
      </c>
      <c r="E21" s="27">
        <f t="shared" si="2"/>
        <v>0</v>
      </c>
      <c r="F21" s="27">
        <f t="shared" si="2"/>
        <v>0</v>
      </c>
      <c r="G21" s="27">
        <f t="shared" si="2"/>
        <v>189833.32</v>
      </c>
      <c r="H21" s="27">
        <f t="shared" si="2"/>
        <v>148721</v>
      </c>
      <c r="I21" s="28"/>
      <c r="J21" s="27">
        <f t="shared" si="1"/>
        <v>406324.05399999995</v>
      </c>
      <c r="M21" s="14"/>
    </row>
    <row r="22" ht="12">
      <c r="A22" s="4"/>
    </row>
    <row r="23" ht="12">
      <c r="A23" s="4"/>
    </row>
    <row r="24" spans="1:12" ht="12">
      <c r="A24" s="15" t="s">
        <v>25</v>
      </c>
      <c r="B24" s="53" t="s">
        <v>26</v>
      </c>
      <c r="C24" s="53"/>
      <c r="D24" s="53"/>
      <c r="E24" s="53"/>
      <c r="F24" s="53"/>
      <c r="G24" s="53"/>
      <c r="H24" s="53"/>
      <c r="I24" s="53"/>
      <c r="J24" s="16" t="s">
        <v>27</v>
      </c>
      <c r="K24" s="16" t="s">
        <v>28</v>
      </c>
      <c r="L24" s="16" t="s">
        <v>29</v>
      </c>
    </row>
    <row r="25" spans="1:12" ht="7.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">
      <c r="A26" s="45" t="s">
        <v>30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4" ht="48" customHeight="1">
      <c r="A27" s="19" t="s">
        <v>31</v>
      </c>
      <c r="B27" s="44" t="s">
        <v>32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f>C17*0.12</f>
        <v>69541.2</v>
      </c>
      <c r="N27" s="14"/>
    </row>
    <row r="28" spans="1:12" ht="25.5" customHeight="1">
      <c r="A28" s="19" t="s">
        <v>34</v>
      </c>
      <c r="B28" s="44" t="s">
        <v>35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f>F4*0.56*10</f>
        <v>63988.40000000001</v>
      </c>
    </row>
    <row r="29" spans="1:12" ht="24.75" customHeight="1">
      <c r="A29" s="19" t="s">
        <v>36</v>
      </c>
      <c r="B29" s="44" t="s">
        <v>37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41468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f>8263.22*10</f>
        <v>82632.2</v>
      </c>
    </row>
    <row r="31" spans="1:12" ht="12">
      <c r="A31" s="19" t="s">
        <v>137</v>
      </c>
      <c r="B31" s="44" t="s">
        <v>138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7972.96*10-(7972.96*2*0.2)</f>
        <v>76540.41600000001</v>
      </c>
    </row>
    <row r="32" spans="1:12" ht="48.75" customHeight="1">
      <c r="A32" s="19" t="s">
        <v>41</v>
      </c>
      <c r="B32" s="44" t="s">
        <v>42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1">
        <f>1.63*F4*10</f>
        <v>186251.95</v>
      </c>
    </row>
    <row r="33" spans="1:14" ht="25.5" customHeight="1">
      <c r="A33" s="19" t="s">
        <v>43</v>
      </c>
      <c r="B33" s="44" t="s">
        <v>44</v>
      </c>
      <c r="C33" s="44"/>
      <c r="D33" s="44"/>
      <c r="E33" s="44"/>
      <c r="F33" s="44"/>
      <c r="G33" s="44"/>
      <c r="H33" s="44"/>
      <c r="I33" s="44"/>
      <c r="J33" s="18" t="s">
        <v>33</v>
      </c>
      <c r="K33" s="20">
        <v>10</v>
      </c>
      <c r="L33" s="22">
        <f>0.34*F4*10</f>
        <v>38850.100000000006</v>
      </c>
      <c r="N33" s="23"/>
    </row>
    <row r="34" spans="1:14" ht="11.25" customHeight="1">
      <c r="A34" s="19" t="s">
        <v>38</v>
      </c>
      <c r="B34" s="44" t="s">
        <v>584</v>
      </c>
      <c r="C34" s="44"/>
      <c r="D34" s="44"/>
      <c r="E34" s="44"/>
      <c r="F34" s="44"/>
      <c r="G34" s="44"/>
      <c r="H34" s="44"/>
      <c r="I34" s="44"/>
      <c r="J34" s="26" t="s">
        <v>487</v>
      </c>
      <c r="K34" s="20">
        <v>8</v>
      </c>
      <c r="L34" s="26">
        <v>9225</v>
      </c>
      <c r="N34" s="23"/>
    </row>
    <row r="35" spans="1:14" ht="11.25" customHeight="1">
      <c r="A35" s="19" t="s">
        <v>45</v>
      </c>
      <c r="B35" s="44" t="s">
        <v>583</v>
      </c>
      <c r="C35" s="44"/>
      <c r="D35" s="44"/>
      <c r="E35" s="44"/>
      <c r="F35" s="44"/>
      <c r="G35" s="44"/>
      <c r="H35" s="44"/>
      <c r="I35" s="44"/>
      <c r="J35" s="18" t="s">
        <v>40</v>
      </c>
      <c r="K35" s="20">
        <v>1376</v>
      </c>
      <c r="L35" s="21">
        <v>3317</v>
      </c>
      <c r="N35" s="23"/>
    </row>
    <row r="36" spans="1:12" ht="12">
      <c r="A36" s="19" t="s">
        <v>45</v>
      </c>
      <c r="B36" s="44" t="s">
        <v>585</v>
      </c>
      <c r="C36" s="44"/>
      <c r="D36" s="44"/>
      <c r="E36" s="44"/>
      <c r="F36" s="44"/>
      <c r="G36" s="44"/>
      <c r="H36" s="44"/>
      <c r="I36" s="44"/>
      <c r="J36" s="18" t="s">
        <v>46</v>
      </c>
      <c r="K36" s="20">
        <v>14.3</v>
      </c>
      <c r="L36" s="21">
        <v>17989</v>
      </c>
    </row>
    <row r="37" spans="1:12" ht="12">
      <c r="A37" s="19" t="s">
        <v>45</v>
      </c>
      <c r="B37" s="44" t="s">
        <v>588</v>
      </c>
      <c r="C37" s="44"/>
      <c r="D37" s="44"/>
      <c r="E37" s="44"/>
      <c r="F37" s="44"/>
      <c r="G37" s="44"/>
      <c r="H37" s="44"/>
      <c r="I37" s="44"/>
      <c r="J37" s="18" t="s">
        <v>47</v>
      </c>
      <c r="K37" s="20">
        <v>1</v>
      </c>
      <c r="L37" s="18">
        <v>2181</v>
      </c>
    </row>
    <row r="38" spans="1:12" ht="12">
      <c r="A38" s="19" t="s">
        <v>45</v>
      </c>
      <c r="B38" s="44" t="s">
        <v>586</v>
      </c>
      <c r="C38" s="44"/>
      <c r="D38" s="44"/>
      <c r="E38" s="44"/>
      <c r="F38" s="44"/>
      <c r="G38" s="44"/>
      <c r="H38" s="44"/>
      <c r="I38" s="44"/>
      <c r="J38" s="18" t="s">
        <v>46</v>
      </c>
      <c r="K38" s="20">
        <v>16.8</v>
      </c>
      <c r="L38" s="18">
        <v>1020</v>
      </c>
    </row>
    <row r="39" spans="1:12" ht="12">
      <c r="A39" s="45" t="s">
        <v>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3" ht="49.5" customHeight="1">
      <c r="A40" s="19" t="s">
        <v>31</v>
      </c>
      <c r="B40" s="44" t="s">
        <v>32</v>
      </c>
      <c r="C40" s="44"/>
      <c r="D40" s="44"/>
      <c r="E40" s="44"/>
      <c r="F40" s="44"/>
      <c r="G40" s="44"/>
      <c r="H40" s="44"/>
      <c r="I40" s="44"/>
      <c r="J40" s="18" t="s">
        <v>33</v>
      </c>
      <c r="K40" s="20">
        <v>10</v>
      </c>
      <c r="L40" s="18">
        <f>G17*0.12</f>
        <v>45652.68</v>
      </c>
      <c r="M40" s="14"/>
    </row>
    <row r="41" spans="1:12" ht="14.25" customHeight="1">
      <c r="A41" s="19" t="s">
        <v>102</v>
      </c>
      <c r="B41" s="44" t="s">
        <v>587</v>
      </c>
      <c r="C41" s="44"/>
      <c r="D41" s="44"/>
      <c r="E41" s="44"/>
      <c r="F41" s="44"/>
      <c r="G41" s="44"/>
      <c r="H41" s="44"/>
      <c r="I41" s="44"/>
      <c r="J41" s="18" t="s">
        <v>47</v>
      </c>
      <c r="K41" s="20">
        <v>1</v>
      </c>
      <c r="L41" s="18">
        <v>303</v>
      </c>
    </row>
    <row r="42" spans="1:12" ht="12" customHeight="1">
      <c r="A42" s="19" t="s">
        <v>48</v>
      </c>
      <c r="B42" s="44" t="s">
        <v>589</v>
      </c>
      <c r="C42" s="44"/>
      <c r="D42" s="44"/>
      <c r="E42" s="44"/>
      <c r="F42" s="44"/>
      <c r="G42" s="44"/>
      <c r="H42" s="44"/>
      <c r="I42" s="44"/>
      <c r="J42" s="18" t="s">
        <v>47</v>
      </c>
      <c r="K42" s="20">
        <v>2</v>
      </c>
      <c r="L42" s="18">
        <v>303</v>
      </c>
    </row>
    <row r="43" spans="1:12" ht="12.75" customHeight="1">
      <c r="A43" s="19" t="s">
        <v>48</v>
      </c>
      <c r="B43" s="44" t="s">
        <v>590</v>
      </c>
      <c r="C43" s="44"/>
      <c r="D43" s="44"/>
      <c r="E43" s="44"/>
      <c r="F43" s="44"/>
      <c r="G43" s="44"/>
      <c r="H43" s="44"/>
      <c r="I43" s="44"/>
      <c r="J43" s="18" t="s">
        <v>46</v>
      </c>
      <c r="K43" s="20">
        <v>6.9</v>
      </c>
      <c r="L43" s="18">
        <v>2352</v>
      </c>
    </row>
    <row r="44" spans="1:12" ht="12.75" customHeight="1">
      <c r="A44" s="19" t="s">
        <v>49</v>
      </c>
      <c r="B44" s="44" t="s">
        <v>591</v>
      </c>
      <c r="C44" s="44"/>
      <c r="D44" s="44"/>
      <c r="E44" s="44"/>
      <c r="F44" s="44"/>
      <c r="G44" s="44"/>
      <c r="H44" s="44"/>
      <c r="I44" s="44"/>
      <c r="J44" s="18" t="s">
        <v>47</v>
      </c>
      <c r="K44" s="20">
        <v>1</v>
      </c>
      <c r="L44" s="18">
        <v>528</v>
      </c>
    </row>
    <row r="45" spans="1:12" ht="12.75" customHeight="1">
      <c r="A45" s="19" t="s">
        <v>102</v>
      </c>
      <c r="B45" s="44" t="s">
        <v>592</v>
      </c>
      <c r="C45" s="44"/>
      <c r="D45" s="44"/>
      <c r="E45" s="44"/>
      <c r="F45" s="44"/>
      <c r="G45" s="44"/>
      <c r="H45" s="44"/>
      <c r="I45" s="44"/>
      <c r="J45" s="18" t="s">
        <v>47</v>
      </c>
      <c r="K45" s="20">
        <v>1</v>
      </c>
      <c r="L45" s="18">
        <v>256</v>
      </c>
    </row>
    <row r="46" spans="1:12" ht="12">
      <c r="A46" s="19" t="s">
        <v>102</v>
      </c>
      <c r="B46" s="44" t="s">
        <v>593</v>
      </c>
      <c r="C46" s="44"/>
      <c r="D46" s="44"/>
      <c r="E46" s="44"/>
      <c r="F46" s="44"/>
      <c r="G46" s="44"/>
      <c r="H46" s="44"/>
      <c r="I46" s="44"/>
      <c r="J46" s="18" t="s">
        <v>47</v>
      </c>
      <c r="K46" s="20">
        <v>6</v>
      </c>
      <c r="L46" s="18">
        <v>370</v>
      </c>
    </row>
    <row r="47" spans="1:12" ht="12">
      <c r="A47" s="19" t="s">
        <v>50</v>
      </c>
      <c r="B47" s="44" t="s">
        <v>594</v>
      </c>
      <c r="C47" s="44"/>
      <c r="D47" s="44"/>
      <c r="E47" s="44"/>
      <c r="F47" s="44"/>
      <c r="G47" s="44"/>
      <c r="H47" s="44"/>
      <c r="I47" s="44"/>
      <c r="J47" s="18" t="s">
        <v>47</v>
      </c>
      <c r="K47" s="20">
        <v>4</v>
      </c>
      <c r="L47" s="18">
        <v>7600</v>
      </c>
    </row>
    <row r="48" spans="1:12" ht="12">
      <c r="A48" s="19" t="s">
        <v>48</v>
      </c>
      <c r="B48" s="44" t="s">
        <v>595</v>
      </c>
      <c r="C48" s="44"/>
      <c r="D48" s="44"/>
      <c r="E48" s="44"/>
      <c r="F48" s="44"/>
      <c r="G48" s="44"/>
      <c r="H48" s="44"/>
      <c r="I48" s="44"/>
      <c r="J48" s="18" t="s">
        <v>118</v>
      </c>
      <c r="K48" s="20">
        <v>1.5</v>
      </c>
      <c r="L48" s="18">
        <v>17993</v>
      </c>
    </row>
    <row r="49" spans="1:12" ht="12">
      <c r="A49" s="19" t="s">
        <v>159</v>
      </c>
      <c r="B49" s="44" t="s">
        <v>596</v>
      </c>
      <c r="C49" s="44"/>
      <c r="D49" s="44"/>
      <c r="E49" s="44"/>
      <c r="F49" s="44"/>
      <c r="G49" s="44"/>
      <c r="H49" s="44"/>
      <c r="I49" s="44"/>
      <c r="J49" s="18" t="s">
        <v>40</v>
      </c>
      <c r="K49" s="20">
        <v>10</v>
      </c>
      <c r="L49" s="18">
        <v>4502</v>
      </c>
    </row>
    <row r="50" spans="1:12" ht="12">
      <c r="A50" s="19" t="s">
        <v>48</v>
      </c>
      <c r="B50" s="44" t="s">
        <v>597</v>
      </c>
      <c r="C50" s="44"/>
      <c r="D50" s="44"/>
      <c r="E50" s="44"/>
      <c r="F50" s="44"/>
      <c r="G50" s="44"/>
      <c r="H50" s="44"/>
      <c r="I50" s="44"/>
      <c r="J50" s="18" t="s">
        <v>155</v>
      </c>
      <c r="K50" s="20" t="s">
        <v>598</v>
      </c>
      <c r="L50" s="18">
        <v>111131</v>
      </c>
    </row>
    <row r="51" spans="1:12" ht="12">
      <c r="A51" s="19" t="s">
        <v>159</v>
      </c>
      <c r="B51" s="44" t="s">
        <v>599</v>
      </c>
      <c r="C51" s="44"/>
      <c r="D51" s="44"/>
      <c r="E51" s="44"/>
      <c r="F51" s="44"/>
      <c r="G51" s="44"/>
      <c r="H51" s="44"/>
      <c r="I51" s="44"/>
      <c r="J51" s="18" t="s">
        <v>40</v>
      </c>
      <c r="K51" s="20">
        <v>2</v>
      </c>
      <c r="L51" s="18">
        <v>8938</v>
      </c>
    </row>
    <row r="52" spans="1:12" ht="12">
      <c r="A52" s="19" t="s">
        <v>48</v>
      </c>
      <c r="B52" s="44" t="s">
        <v>600</v>
      </c>
      <c r="C52" s="44"/>
      <c r="D52" s="44"/>
      <c r="E52" s="44"/>
      <c r="F52" s="44"/>
      <c r="G52" s="44"/>
      <c r="H52" s="44"/>
      <c r="I52" s="44"/>
      <c r="J52" s="18" t="s">
        <v>47</v>
      </c>
      <c r="K52" s="20" t="s">
        <v>601</v>
      </c>
      <c r="L52" s="18">
        <v>37128</v>
      </c>
    </row>
    <row r="53" spans="1:12" ht="12">
      <c r="A53" s="19" t="s">
        <v>49</v>
      </c>
      <c r="B53" s="44" t="s">
        <v>602</v>
      </c>
      <c r="C53" s="44"/>
      <c r="D53" s="44"/>
      <c r="E53" s="44"/>
      <c r="F53" s="44"/>
      <c r="G53" s="44"/>
      <c r="H53" s="44"/>
      <c r="I53" s="44"/>
      <c r="J53" s="18" t="s">
        <v>46</v>
      </c>
      <c r="K53" s="20">
        <v>2</v>
      </c>
      <c r="L53" s="18">
        <v>1515</v>
      </c>
    </row>
    <row r="54" spans="1:12" ht="12">
      <c r="A54" s="19" t="s">
        <v>49</v>
      </c>
      <c r="B54" s="44" t="s">
        <v>603</v>
      </c>
      <c r="C54" s="44"/>
      <c r="D54" s="44"/>
      <c r="E54" s="44"/>
      <c r="F54" s="44"/>
      <c r="G54" s="44"/>
      <c r="H54" s="44"/>
      <c r="I54" s="44"/>
      <c r="J54" s="18" t="s">
        <v>46</v>
      </c>
      <c r="K54" s="20">
        <v>5</v>
      </c>
      <c r="L54" s="18">
        <v>4468</v>
      </c>
    </row>
    <row r="55" spans="1:12" ht="12">
      <c r="A55" s="19" t="s">
        <v>48</v>
      </c>
      <c r="B55" s="44" t="s">
        <v>604</v>
      </c>
      <c r="C55" s="44"/>
      <c r="D55" s="44"/>
      <c r="E55" s="44"/>
      <c r="F55" s="44"/>
      <c r="G55" s="44"/>
      <c r="H55" s="44"/>
      <c r="I55" s="44"/>
      <c r="J55" s="18" t="s">
        <v>46</v>
      </c>
      <c r="K55" s="20">
        <v>2.3</v>
      </c>
      <c r="L55" s="18">
        <v>980</v>
      </c>
    </row>
    <row r="56" spans="1:12" ht="12">
      <c r="A56" s="45" t="s">
        <v>51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29.25" customHeight="1">
      <c r="A57" s="19" t="s">
        <v>52</v>
      </c>
      <c r="B57" s="44" t="s">
        <v>53</v>
      </c>
      <c r="C57" s="44"/>
      <c r="D57" s="44"/>
      <c r="E57" s="44"/>
      <c r="F57" s="44"/>
      <c r="G57" s="44"/>
      <c r="H57" s="44"/>
      <c r="I57" s="44"/>
      <c r="J57" s="18" t="s">
        <v>33</v>
      </c>
      <c r="K57" s="20">
        <v>10</v>
      </c>
      <c r="L57" s="24">
        <f>D19</f>
        <v>187961</v>
      </c>
    </row>
    <row r="58" spans="1:12" ht="12">
      <c r="A58" s="45" t="s">
        <v>54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">
      <c r="A59" s="19" t="s">
        <v>54</v>
      </c>
      <c r="B59" s="44" t="s">
        <v>55</v>
      </c>
      <c r="C59" s="44"/>
      <c r="D59" s="44"/>
      <c r="E59" s="44"/>
      <c r="F59" s="44"/>
      <c r="G59" s="44"/>
      <c r="H59" s="44"/>
      <c r="I59" s="44"/>
      <c r="J59" s="18" t="s">
        <v>33</v>
      </c>
      <c r="K59" s="20">
        <v>10</v>
      </c>
      <c r="L59" s="24">
        <f>E19</f>
        <v>301877</v>
      </c>
    </row>
    <row r="60" spans="1:12" ht="12">
      <c r="A60" s="45" t="s">
        <v>56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12">
      <c r="A61" s="19" t="s">
        <v>57</v>
      </c>
      <c r="B61" s="44" t="s">
        <v>58</v>
      </c>
      <c r="C61" s="44"/>
      <c r="D61" s="44"/>
      <c r="E61" s="44"/>
      <c r="F61" s="44"/>
      <c r="G61" s="44"/>
      <c r="H61" s="44"/>
      <c r="I61" s="44"/>
      <c r="J61" s="18" t="s">
        <v>33</v>
      </c>
      <c r="K61" s="20">
        <v>10</v>
      </c>
      <c r="L61" s="24">
        <f>F19</f>
        <v>49250</v>
      </c>
    </row>
    <row r="64" spans="1:2" ht="12">
      <c r="A64" s="25" t="s">
        <v>94</v>
      </c>
      <c r="B64" s="1" t="s">
        <v>95</v>
      </c>
    </row>
  </sheetData>
  <mergeCells count="48">
    <mergeCell ref="A60:L60"/>
    <mergeCell ref="B61:I61"/>
    <mergeCell ref="B35:I35"/>
    <mergeCell ref="A56:L56"/>
    <mergeCell ref="B57:I57"/>
    <mergeCell ref="A58:L58"/>
    <mergeCell ref="B59:I59"/>
    <mergeCell ref="B52:I52"/>
    <mergeCell ref="B53:I53"/>
    <mergeCell ref="B47:I47"/>
    <mergeCell ref="B54:I54"/>
    <mergeCell ref="B55:I55"/>
    <mergeCell ref="B48:I48"/>
    <mergeCell ref="B49:I49"/>
    <mergeCell ref="B50:I50"/>
    <mergeCell ref="B51:I51"/>
    <mergeCell ref="B43:I43"/>
    <mergeCell ref="B44:I44"/>
    <mergeCell ref="B45:I45"/>
    <mergeCell ref="B46:I46"/>
    <mergeCell ref="A39:L39"/>
    <mergeCell ref="B40:I40"/>
    <mergeCell ref="B41:I41"/>
    <mergeCell ref="B42:I42"/>
    <mergeCell ref="B33:I33"/>
    <mergeCell ref="B34:I34"/>
    <mergeCell ref="B36:I36"/>
    <mergeCell ref="B30:I30"/>
    <mergeCell ref="B31:I31"/>
    <mergeCell ref="B32:I32"/>
    <mergeCell ref="A26:L26"/>
    <mergeCell ref="B27:I27"/>
    <mergeCell ref="B28:I28"/>
    <mergeCell ref="B29:I29"/>
    <mergeCell ref="J9:J11"/>
    <mergeCell ref="B10:B11"/>
    <mergeCell ref="C10:F10"/>
    <mergeCell ref="B24:I24"/>
    <mergeCell ref="B38:I38"/>
    <mergeCell ref="B37:I37"/>
    <mergeCell ref="A1:J1"/>
    <mergeCell ref="A2:J2"/>
    <mergeCell ref="D4:E4"/>
    <mergeCell ref="A6:C6"/>
    <mergeCell ref="A9:A11"/>
    <mergeCell ref="B9:F9"/>
    <mergeCell ref="G9:G11"/>
    <mergeCell ref="H9:H11"/>
  </mergeCells>
  <printOptions/>
  <pageMargins left="0.2" right="0.2" top="0.24" bottom="0.24" header="0.24" footer="0.24"/>
  <pageSetup horizontalDpi="600" verticalDpi="600" orientation="portrait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A1">
      <selection activeCell="L32" sqref="L32"/>
    </sheetView>
  </sheetViews>
  <sheetFormatPr defaultColWidth="9.140625" defaultRowHeight="12.75"/>
  <cols>
    <col min="1" max="1" width="35.57421875" style="33" bestFit="1" customWidth="1"/>
    <col min="2" max="2" width="12.140625" style="32" customWidth="1"/>
    <col min="3" max="3" width="11.421875" style="32" customWidth="1"/>
    <col min="4" max="4" width="9.8515625" style="32" customWidth="1"/>
    <col min="5" max="5" width="9.28125" style="32" customWidth="1"/>
    <col min="6" max="6" width="9.7109375" style="32" customWidth="1"/>
    <col min="7" max="7" width="11.140625" style="32" customWidth="1"/>
    <col min="8" max="8" width="9.00390625" style="32" customWidth="1"/>
    <col min="9" max="9" width="2.421875" style="32" customWidth="1"/>
    <col min="10" max="10" width="9.57421875" style="32" customWidth="1"/>
    <col min="11" max="11" width="7.7109375" style="32" customWidth="1"/>
    <col min="12" max="12" width="11.00390625" style="32" customWidth="1"/>
    <col min="13" max="14" width="9.8515625" style="32" bestFit="1" customWidth="1"/>
    <col min="15" max="16384" width="9.140625" style="32" customWidth="1"/>
  </cols>
  <sheetData>
    <row r="1" spans="1:16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  <c r="K1" s="1"/>
      <c r="L1" s="1"/>
      <c r="M1" s="1"/>
      <c r="N1" s="1"/>
      <c r="O1" s="1"/>
      <c r="P1" s="1"/>
    </row>
    <row r="2" spans="1:16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1"/>
      <c r="L2" s="1"/>
      <c r="M2" s="1"/>
      <c r="N2" s="1"/>
      <c r="O2" s="1"/>
      <c r="P2" s="1"/>
    </row>
    <row r="3" spans="1:16" ht="12">
      <c r="A3" s="3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</row>
    <row r="4" spans="1:16" ht="12">
      <c r="A4" s="4" t="s">
        <v>607</v>
      </c>
      <c r="B4" s="5"/>
      <c r="C4" s="5"/>
      <c r="D4" s="56" t="s">
        <v>1</v>
      </c>
      <c r="E4" s="56"/>
      <c r="F4" s="6">
        <v>10069.42</v>
      </c>
      <c r="G4" s="5"/>
      <c r="H4" s="5"/>
      <c r="I4" s="5"/>
      <c r="J4" s="5"/>
      <c r="K4" s="1"/>
      <c r="L4" s="1"/>
      <c r="M4" s="1"/>
      <c r="N4" s="1"/>
      <c r="O4" s="1"/>
      <c r="P4" s="1"/>
    </row>
    <row r="5" spans="1:16" ht="12">
      <c r="A5" s="4" t="s">
        <v>2</v>
      </c>
      <c r="B5" s="5"/>
      <c r="C5" s="5"/>
      <c r="D5" s="7" t="s">
        <v>716</v>
      </c>
      <c r="E5" s="7"/>
      <c r="F5" s="8"/>
      <c r="G5" s="5"/>
      <c r="H5" s="5"/>
      <c r="I5" s="5"/>
      <c r="J5" s="5"/>
      <c r="K5" s="1"/>
      <c r="L5" s="1"/>
      <c r="M5" s="1"/>
      <c r="N5" s="1"/>
      <c r="O5" s="1"/>
      <c r="P5" s="1"/>
    </row>
    <row r="6" spans="1:16" ht="12">
      <c r="A6" s="56"/>
      <c r="B6" s="56"/>
      <c r="C6" s="56"/>
      <c r="D6" s="7" t="s">
        <v>717</v>
      </c>
      <c r="E6" s="7"/>
      <c r="F6" s="8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">
      <c r="A7" s="4"/>
      <c r="B7" s="5"/>
      <c r="C7" s="5"/>
      <c r="D7" s="7" t="s">
        <v>715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">
      <c r="A8" s="9"/>
      <c r="B8" s="9"/>
      <c r="C8" s="9"/>
      <c r="D8" s="7" t="s">
        <v>714</v>
      </c>
      <c r="E8" s="7"/>
      <c r="F8" s="1"/>
      <c r="G8" s="1"/>
      <c r="H8" s="1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6" ht="12">
      <c r="A12" s="11" t="s">
        <v>16</v>
      </c>
      <c r="B12" s="12">
        <v>10.63</v>
      </c>
      <c r="C12" s="12">
        <v>5.79</v>
      </c>
      <c r="D12" s="12">
        <v>1.67</v>
      </c>
      <c r="E12" s="12">
        <v>2.69</v>
      </c>
      <c r="F12" s="12">
        <v>0.48</v>
      </c>
      <c r="G12" s="12">
        <v>4.81</v>
      </c>
      <c r="H12" s="12">
        <v>0</v>
      </c>
      <c r="I12" s="13"/>
      <c r="J12" s="12">
        <v>15.44</v>
      </c>
      <c r="K12" s="1"/>
      <c r="L12" s="1"/>
      <c r="M12" s="1"/>
      <c r="N12" s="1"/>
      <c r="O12" s="1"/>
      <c r="P12" s="1"/>
    </row>
    <row r="13" spans="1:16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249597</v>
      </c>
      <c r="H13" s="27">
        <v>0</v>
      </c>
      <c r="I13" s="28"/>
      <c r="J13" s="27">
        <v>249597</v>
      </c>
      <c r="K13" s="1"/>
      <c r="L13" s="1"/>
      <c r="M13" s="1"/>
      <c r="N13" s="1"/>
      <c r="O13" s="1"/>
      <c r="P13" s="1"/>
    </row>
    <row r="14" spans="1:16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249597</v>
      </c>
      <c r="H14" s="27">
        <v>0</v>
      </c>
      <c r="I14" s="28"/>
      <c r="J14" s="27">
        <v>249597</v>
      </c>
      <c r="K14" s="1"/>
      <c r="L14" s="14"/>
      <c r="M14" s="1"/>
      <c r="N14" s="1"/>
      <c r="O14" s="1"/>
      <c r="P14" s="1"/>
    </row>
    <row r="15" spans="1:16" ht="24">
      <c r="A15" s="11" t="s">
        <v>19</v>
      </c>
      <c r="B15" s="27">
        <f t="shared" si="0"/>
        <v>1036965</v>
      </c>
      <c r="C15" s="27">
        <v>582436</v>
      </c>
      <c r="D15" s="27">
        <v>163843</v>
      </c>
      <c r="E15" s="27">
        <v>252019</v>
      </c>
      <c r="F15" s="27">
        <v>38667</v>
      </c>
      <c r="G15" s="27">
        <v>467816</v>
      </c>
      <c r="H15" s="27">
        <v>0</v>
      </c>
      <c r="I15" s="28"/>
      <c r="J15" s="27">
        <v>1504781</v>
      </c>
      <c r="K15" s="14"/>
      <c r="L15" s="14"/>
      <c r="M15" s="1"/>
      <c r="N15" s="1"/>
      <c r="O15" s="1"/>
      <c r="P15" s="1"/>
    </row>
    <row r="16" spans="1:16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v>0</v>
      </c>
      <c r="K16" s="1"/>
      <c r="L16" s="14"/>
      <c r="M16" s="1"/>
      <c r="N16" s="1"/>
      <c r="O16" s="1"/>
      <c r="P16" s="1"/>
    </row>
    <row r="17" spans="1:16" ht="24">
      <c r="A17" s="11" t="s">
        <v>21</v>
      </c>
      <c r="B17" s="27">
        <f t="shared" si="0"/>
        <v>908187</v>
      </c>
      <c r="C17" s="27">
        <v>509059</v>
      </c>
      <c r="D17" s="27">
        <v>142833</v>
      </c>
      <c r="E17" s="27">
        <v>220454</v>
      </c>
      <c r="F17" s="27">
        <v>35841</v>
      </c>
      <c r="G17" s="27">
        <v>411404</v>
      </c>
      <c r="H17" s="27">
        <v>0</v>
      </c>
      <c r="I17" s="28"/>
      <c r="J17" s="27">
        <v>1319591</v>
      </c>
      <c r="K17" s="1"/>
      <c r="L17" s="14"/>
      <c r="M17" s="1"/>
      <c r="N17" s="1"/>
      <c r="O17"/>
      <c r="P17"/>
    </row>
    <row r="18" spans="1:16" ht="12.75">
      <c r="A18" s="11" t="s">
        <v>22</v>
      </c>
      <c r="B18" s="27">
        <f t="shared" si="0"/>
        <v>977641.54</v>
      </c>
      <c r="C18" s="27">
        <f>SUM(L26:L38)</f>
        <v>523112.54000000004</v>
      </c>
      <c r="D18" s="27">
        <v>163843</v>
      </c>
      <c r="E18" s="27">
        <v>252019</v>
      </c>
      <c r="F18" s="27">
        <v>38667</v>
      </c>
      <c r="G18" s="27">
        <f>SUM(L40:L60)</f>
        <v>650862.48</v>
      </c>
      <c r="H18" s="27">
        <v>0</v>
      </c>
      <c r="I18" s="28"/>
      <c r="J18" s="27">
        <v>1622976</v>
      </c>
      <c r="K18" s="1"/>
      <c r="L18" s="1"/>
      <c r="M18" s="1"/>
      <c r="N18" s="1"/>
      <c r="O18"/>
      <c r="P18"/>
    </row>
    <row r="19" spans="1:16" ht="24">
      <c r="A19" s="11" t="s">
        <v>23</v>
      </c>
      <c r="B19" s="27">
        <f t="shared" si="0"/>
        <v>-69454.54000000004</v>
      </c>
      <c r="C19" s="27">
        <f aca="true" t="shared" si="1" ref="C19:H19">C14+C17-C18</f>
        <v>-14053.540000000037</v>
      </c>
      <c r="D19" s="27">
        <f t="shared" si="1"/>
        <v>-21010</v>
      </c>
      <c r="E19" s="27">
        <f t="shared" si="1"/>
        <v>-31565</v>
      </c>
      <c r="F19" s="27">
        <f t="shared" si="1"/>
        <v>-2826</v>
      </c>
      <c r="G19" s="27">
        <f t="shared" si="1"/>
        <v>10138.520000000019</v>
      </c>
      <c r="H19" s="27">
        <f t="shared" si="1"/>
        <v>0</v>
      </c>
      <c r="I19" s="28"/>
      <c r="J19" s="27">
        <f>B19+G19+H19</f>
        <v>-59316.02000000002</v>
      </c>
      <c r="K19" s="1"/>
      <c r="L19" s="14"/>
      <c r="M19" s="14"/>
      <c r="N19" s="1"/>
      <c r="O19"/>
      <c r="P19"/>
    </row>
    <row r="20" spans="1:16" ht="24">
      <c r="A20" s="11" t="s">
        <v>24</v>
      </c>
      <c r="B20" s="27">
        <f t="shared" si="0"/>
        <v>59323.45999999996</v>
      </c>
      <c r="C20" s="27">
        <f aca="true" t="shared" si="2" ref="C20:H20">C13+C15-C18</f>
        <v>59323.45999999996</v>
      </c>
      <c r="D20" s="27">
        <f t="shared" si="2"/>
        <v>0</v>
      </c>
      <c r="E20" s="27">
        <f t="shared" si="2"/>
        <v>0</v>
      </c>
      <c r="F20" s="27">
        <f t="shared" si="2"/>
        <v>0</v>
      </c>
      <c r="G20" s="27">
        <f t="shared" si="2"/>
        <v>66550.52000000002</v>
      </c>
      <c r="H20" s="27">
        <f t="shared" si="2"/>
        <v>0</v>
      </c>
      <c r="I20" s="28"/>
      <c r="J20" s="27">
        <f>B20+G20+H20</f>
        <v>125873.97999999998</v>
      </c>
      <c r="K20" s="1"/>
      <c r="L20" s="1"/>
      <c r="M20" s="14"/>
      <c r="N20" s="1"/>
      <c r="O20"/>
      <c r="P20"/>
    </row>
    <row r="21" spans="1:16" ht="12.7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/>
      <c r="P21"/>
    </row>
    <row r="22" spans="1:16" ht="12.7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/>
      <c r="P22"/>
    </row>
    <row r="23" spans="1:16" ht="12.75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  <c r="M23" s="1"/>
      <c r="N23" s="1"/>
      <c r="O23"/>
      <c r="P23"/>
    </row>
    <row r="24" spans="1:16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"/>
      <c r="N24" s="1"/>
      <c r="O24"/>
      <c r="P24"/>
    </row>
    <row r="25" spans="1:16" ht="12.75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1"/>
      <c r="N25" s="1"/>
      <c r="O25"/>
      <c r="P25"/>
    </row>
    <row r="26" spans="1:16" ht="48" customHeight="1">
      <c r="A26" s="19" t="s">
        <v>31</v>
      </c>
      <c r="B26" s="44" t="s">
        <v>632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v>61087.08</v>
      </c>
      <c r="M26" s="1"/>
      <c r="N26" s="14"/>
      <c r="O26"/>
      <c r="P26"/>
    </row>
    <row r="27" spans="1:16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56388.75200000001</v>
      </c>
      <c r="M27" s="1"/>
      <c r="N27" s="1"/>
      <c r="O27"/>
      <c r="P27"/>
    </row>
    <row r="28" spans="1:16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35498</v>
      </c>
      <c r="M28" s="1"/>
      <c r="N28" s="1"/>
      <c r="O28"/>
      <c r="P28"/>
    </row>
    <row r="29" spans="1:16" ht="12.75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72818.3</v>
      </c>
      <c r="M29" s="1"/>
      <c r="N29" s="1"/>
      <c r="O29"/>
      <c r="P29"/>
    </row>
    <row r="30" spans="1:16" ht="12.75">
      <c r="A30" s="19" t="s">
        <v>137</v>
      </c>
      <c r="B30" s="44" t="s">
        <v>138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v>70485.9</v>
      </c>
      <c r="M30" s="1"/>
      <c r="N30" s="1"/>
      <c r="O30"/>
      <c r="P30"/>
    </row>
    <row r="31" spans="1:16" ht="27.75" customHeight="1">
      <c r="A31" s="19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v>34236.028</v>
      </c>
      <c r="M31" s="1"/>
      <c r="N31" s="1"/>
      <c r="O31"/>
      <c r="P31"/>
    </row>
    <row r="32" spans="1:16" ht="52.5" customHeight="1">
      <c r="A32" s="19" t="s">
        <v>41</v>
      </c>
      <c r="B32" s="44" t="s">
        <v>42</v>
      </c>
      <c r="C32" s="44"/>
      <c r="D32" s="44"/>
      <c r="E32" s="44"/>
      <c r="F32" s="44"/>
      <c r="G32" s="44"/>
      <c r="H32" s="44"/>
      <c r="I32" s="44"/>
      <c r="J32" s="34" t="s">
        <v>33</v>
      </c>
      <c r="K32" s="35">
        <v>10</v>
      </c>
      <c r="L32" s="36">
        <v>180545</v>
      </c>
      <c r="M32" s="1"/>
      <c r="N32" s="1"/>
      <c r="O32"/>
      <c r="P32"/>
    </row>
    <row r="33" spans="1:16" ht="14.25" customHeight="1">
      <c r="A33" s="19" t="s">
        <v>38</v>
      </c>
      <c r="B33" s="44" t="s">
        <v>633</v>
      </c>
      <c r="C33" s="44"/>
      <c r="D33" s="44"/>
      <c r="E33" s="44"/>
      <c r="F33" s="44"/>
      <c r="G33" s="44"/>
      <c r="H33" s="44"/>
      <c r="I33" s="46"/>
      <c r="J33" s="26" t="s">
        <v>487</v>
      </c>
      <c r="K33" s="20">
        <v>1</v>
      </c>
      <c r="L33" s="26">
        <v>1153</v>
      </c>
      <c r="M33" s="1"/>
      <c r="N33" s="1"/>
      <c r="O33"/>
      <c r="P33"/>
    </row>
    <row r="34" spans="1:16" ht="14.25" customHeight="1">
      <c r="A34" s="19" t="s">
        <v>38</v>
      </c>
      <c r="B34" s="44" t="s">
        <v>634</v>
      </c>
      <c r="C34" s="44"/>
      <c r="D34" s="44"/>
      <c r="E34" s="44"/>
      <c r="F34" s="44"/>
      <c r="G34" s="44"/>
      <c r="H34" s="44"/>
      <c r="I34" s="46"/>
      <c r="J34" s="26" t="s">
        <v>487</v>
      </c>
      <c r="K34" s="20">
        <v>2</v>
      </c>
      <c r="L34" s="26">
        <v>2306</v>
      </c>
      <c r="M34" s="1"/>
      <c r="N34" s="1"/>
      <c r="O34"/>
      <c r="P34"/>
    </row>
    <row r="35" spans="1:16" ht="14.25" customHeight="1">
      <c r="A35" s="19" t="s">
        <v>45</v>
      </c>
      <c r="B35" s="46" t="s">
        <v>678</v>
      </c>
      <c r="C35" s="47"/>
      <c r="D35" s="47"/>
      <c r="E35" s="47"/>
      <c r="F35" s="47"/>
      <c r="G35" s="47"/>
      <c r="H35" s="47"/>
      <c r="I35" s="48"/>
      <c r="J35" s="26" t="s">
        <v>46</v>
      </c>
      <c r="K35" s="20">
        <v>30</v>
      </c>
      <c r="L35" s="26">
        <v>2639</v>
      </c>
      <c r="M35" s="1"/>
      <c r="N35" s="1"/>
      <c r="O35"/>
      <c r="P35"/>
    </row>
    <row r="36" spans="1:16" ht="14.25" customHeight="1">
      <c r="A36" s="19" t="s">
        <v>45</v>
      </c>
      <c r="B36" s="44" t="s">
        <v>583</v>
      </c>
      <c r="C36" s="44"/>
      <c r="D36" s="44"/>
      <c r="E36" s="44"/>
      <c r="F36" s="44"/>
      <c r="G36" s="44"/>
      <c r="H36" s="44"/>
      <c r="I36" s="44"/>
      <c r="J36" s="18" t="s">
        <v>40</v>
      </c>
      <c r="K36" s="20">
        <v>2259</v>
      </c>
      <c r="L36" s="21">
        <v>5446</v>
      </c>
      <c r="M36" s="1"/>
      <c r="N36" s="1"/>
      <c r="O36"/>
      <c r="P36"/>
    </row>
    <row r="37" spans="1:16" ht="12.75">
      <c r="A37" s="19" t="s">
        <v>605</v>
      </c>
      <c r="B37" s="44" t="s">
        <v>606</v>
      </c>
      <c r="C37" s="44"/>
      <c r="D37" s="44"/>
      <c r="E37" s="44"/>
      <c r="F37" s="44"/>
      <c r="G37" s="44"/>
      <c r="H37" s="44"/>
      <c r="I37" s="44"/>
      <c r="J37" s="18" t="s">
        <v>40</v>
      </c>
      <c r="K37" s="20">
        <v>250</v>
      </c>
      <c r="L37" s="21">
        <v>3527</v>
      </c>
      <c r="M37" s="1"/>
      <c r="N37" s="1"/>
      <c r="O37"/>
      <c r="P37"/>
    </row>
    <row r="38" spans="1:16" ht="12.75" customHeight="1">
      <c r="A38" s="19" t="s">
        <v>688</v>
      </c>
      <c r="B38" s="44" t="s">
        <v>710</v>
      </c>
      <c r="C38" s="44"/>
      <c r="D38" s="44"/>
      <c r="E38" s="44"/>
      <c r="F38" s="44"/>
      <c r="G38" s="44"/>
      <c r="H38" s="44"/>
      <c r="I38" s="44"/>
      <c r="J38" s="18"/>
      <c r="K38" s="20"/>
      <c r="L38" s="18">
        <f>-3429*0.88</f>
        <v>-3017.52</v>
      </c>
      <c r="M38" s="1"/>
      <c r="N38" s="1"/>
      <c r="O38"/>
      <c r="P38"/>
    </row>
    <row r="39" spans="1:16" ht="12.75">
      <c r="A39" s="45" t="s">
        <v>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1"/>
      <c r="N39" s="1"/>
      <c r="O39"/>
      <c r="P39"/>
    </row>
    <row r="40" spans="1:16" ht="49.5" customHeight="1">
      <c r="A40" s="19" t="s">
        <v>31</v>
      </c>
      <c r="B40" s="44" t="s">
        <v>632</v>
      </c>
      <c r="C40" s="44"/>
      <c r="D40" s="44"/>
      <c r="E40" s="44"/>
      <c r="F40" s="44"/>
      <c r="G40" s="44"/>
      <c r="H40" s="44"/>
      <c r="I40" s="44"/>
      <c r="J40" s="18" t="s">
        <v>33</v>
      </c>
      <c r="K40" s="20">
        <v>10</v>
      </c>
      <c r="L40" s="18">
        <v>49368.48</v>
      </c>
      <c r="M40" s="14"/>
      <c r="N40" s="1"/>
      <c r="O40"/>
      <c r="P40"/>
    </row>
    <row r="41" spans="1:16" ht="15" customHeight="1">
      <c r="A41" s="19" t="s">
        <v>50</v>
      </c>
      <c r="B41" s="44" t="s">
        <v>608</v>
      </c>
      <c r="C41" s="44"/>
      <c r="D41" s="44"/>
      <c r="E41" s="44"/>
      <c r="F41" s="44"/>
      <c r="G41" s="44"/>
      <c r="H41" s="44"/>
      <c r="I41" s="44"/>
      <c r="J41" s="18" t="s">
        <v>46</v>
      </c>
      <c r="K41" s="20">
        <v>12</v>
      </c>
      <c r="L41" s="18">
        <v>7488</v>
      </c>
      <c r="M41" s="1"/>
      <c r="N41" s="14"/>
      <c r="O41"/>
      <c r="P41"/>
    </row>
    <row r="42" spans="1:16" ht="14.25" customHeight="1">
      <c r="A42" s="19" t="s">
        <v>50</v>
      </c>
      <c r="B42" s="44" t="s">
        <v>609</v>
      </c>
      <c r="C42" s="44"/>
      <c r="D42" s="44"/>
      <c r="E42" s="44"/>
      <c r="F42" s="44"/>
      <c r="G42" s="44"/>
      <c r="H42" s="44"/>
      <c r="I42" s="44"/>
      <c r="J42" s="18" t="s">
        <v>47</v>
      </c>
      <c r="K42" s="20">
        <v>2</v>
      </c>
      <c r="L42" s="18">
        <v>1034</v>
      </c>
      <c r="M42" s="1"/>
      <c r="N42" s="1"/>
      <c r="O42"/>
      <c r="P42"/>
    </row>
    <row r="43" spans="1:16" ht="14.25" customHeight="1">
      <c r="A43" s="19" t="s">
        <v>102</v>
      </c>
      <c r="B43" s="44" t="s">
        <v>612</v>
      </c>
      <c r="C43" s="44"/>
      <c r="D43" s="44"/>
      <c r="E43" s="44"/>
      <c r="F43" s="44"/>
      <c r="G43" s="44"/>
      <c r="H43" s="44"/>
      <c r="I43" s="44"/>
      <c r="J43" s="18" t="s">
        <v>47</v>
      </c>
      <c r="K43" s="20">
        <v>4</v>
      </c>
      <c r="L43" s="18">
        <v>2625</v>
      </c>
      <c r="M43" s="1"/>
      <c r="N43" s="1"/>
      <c r="O43"/>
      <c r="P43"/>
    </row>
    <row r="44" spans="1:16" ht="12" customHeight="1">
      <c r="A44" s="19" t="s">
        <v>102</v>
      </c>
      <c r="B44" s="44" t="s">
        <v>611</v>
      </c>
      <c r="C44" s="44"/>
      <c r="D44" s="44"/>
      <c r="E44" s="44"/>
      <c r="F44" s="44"/>
      <c r="G44" s="44"/>
      <c r="H44" s="44"/>
      <c r="I44" s="44"/>
      <c r="J44" s="18" t="s">
        <v>47</v>
      </c>
      <c r="K44" s="20">
        <v>1</v>
      </c>
      <c r="L44" s="18">
        <v>850</v>
      </c>
      <c r="M44" s="1"/>
      <c r="N44" s="1"/>
      <c r="O44"/>
      <c r="P44"/>
    </row>
    <row r="45" spans="1:16" ht="14.25" customHeight="1">
      <c r="A45" s="19" t="s">
        <v>50</v>
      </c>
      <c r="B45" s="44" t="s">
        <v>610</v>
      </c>
      <c r="C45" s="44"/>
      <c r="D45" s="44"/>
      <c r="E45" s="44"/>
      <c r="F45" s="44"/>
      <c r="G45" s="44"/>
      <c r="H45" s="44"/>
      <c r="I45" s="44"/>
      <c r="J45" s="18" t="s">
        <v>47</v>
      </c>
      <c r="K45" s="20">
        <v>2</v>
      </c>
      <c r="L45" s="18">
        <v>842</v>
      </c>
      <c r="M45" s="1"/>
      <c r="N45" s="1"/>
      <c r="O45"/>
      <c r="P45"/>
    </row>
    <row r="46" spans="1:16" ht="14.25" customHeight="1">
      <c r="A46" s="19" t="s">
        <v>300</v>
      </c>
      <c r="B46" s="44" t="s">
        <v>613</v>
      </c>
      <c r="C46" s="44"/>
      <c r="D46" s="44"/>
      <c r="E46" s="44"/>
      <c r="F46" s="44"/>
      <c r="G46" s="44"/>
      <c r="H46" s="44"/>
      <c r="I46" s="44"/>
      <c r="J46" s="18" t="s">
        <v>40</v>
      </c>
      <c r="K46" s="20">
        <v>1</v>
      </c>
      <c r="L46" s="18">
        <v>1797</v>
      </c>
      <c r="M46" s="1"/>
      <c r="N46" s="1"/>
      <c r="O46"/>
      <c r="P46"/>
    </row>
    <row r="47" spans="1:16" ht="15" customHeight="1">
      <c r="A47" s="19" t="s">
        <v>61</v>
      </c>
      <c r="B47" s="44" t="s">
        <v>614</v>
      </c>
      <c r="C47" s="44"/>
      <c r="D47" s="44"/>
      <c r="E47" s="44"/>
      <c r="F47" s="44"/>
      <c r="G47" s="44"/>
      <c r="H47" s="44"/>
      <c r="I47" s="44"/>
      <c r="J47" s="18" t="s">
        <v>47</v>
      </c>
      <c r="K47" s="20">
        <v>5</v>
      </c>
      <c r="L47" s="18">
        <v>3826</v>
      </c>
      <c r="M47" s="1"/>
      <c r="N47" s="1"/>
      <c r="O47"/>
      <c r="P47"/>
    </row>
    <row r="48" spans="1:16" ht="15" customHeight="1">
      <c r="A48" s="19" t="s">
        <v>131</v>
      </c>
      <c r="B48" s="44" t="s">
        <v>615</v>
      </c>
      <c r="C48" s="44"/>
      <c r="D48" s="44"/>
      <c r="E48" s="44"/>
      <c r="F48" s="44"/>
      <c r="G48" s="44"/>
      <c r="H48" s="44"/>
      <c r="I48" s="44"/>
      <c r="J48" s="18" t="s">
        <v>40</v>
      </c>
      <c r="K48" s="20">
        <v>1231</v>
      </c>
      <c r="L48" s="18">
        <v>127556</v>
      </c>
      <c r="M48" s="1"/>
      <c r="N48" s="1"/>
      <c r="O48"/>
      <c r="P48"/>
    </row>
    <row r="49" spans="1:16" ht="12.75">
      <c r="A49" s="19" t="s">
        <v>131</v>
      </c>
      <c r="B49" s="44" t="s">
        <v>616</v>
      </c>
      <c r="C49" s="44"/>
      <c r="D49" s="44"/>
      <c r="E49" s="44"/>
      <c r="F49" s="44"/>
      <c r="G49" s="44"/>
      <c r="H49" s="44"/>
      <c r="I49" s="44"/>
      <c r="J49" s="18" t="s">
        <v>40</v>
      </c>
      <c r="K49" s="20">
        <v>1771</v>
      </c>
      <c r="L49" s="18">
        <v>120335</v>
      </c>
      <c r="M49" s="1"/>
      <c r="N49" s="1"/>
      <c r="O49"/>
      <c r="P49"/>
    </row>
    <row r="50" spans="1:16" ht="12.75">
      <c r="A50" s="19" t="s">
        <v>131</v>
      </c>
      <c r="B50" s="44" t="s">
        <v>617</v>
      </c>
      <c r="C50" s="44"/>
      <c r="D50" s="44"/>
      <c r="E50" s="44"/>
      <c r="F50" s="44"/>
      <c r="G50" s="44"/>
      <c r="H50" s="44"/>
      <c r="I50" s="44"/>
      <c r="J50" s="18" t="s">
        <v>40</v>
      </c>
      <c r="K50" s="20">
        <v>1753</v>
      </c>
      <c r="L50" s="18">
        <v>118402</v>
      </c>
      <c r="M50" s="1"/>
      <c r="N50" s="1"/>
      <c r="O50"/>
      <c r="P50"/>
    </row>
    <row r="51" spans="1:16" ht="12.75">
      <c r="A51" s="19" t="s">
        <v>618</v>
      </c>
      <c r="B51" s="44" t="s">
        <v>619</v>
      </c>
      <c r="C51" s="44"/>
      <c r="D51" s="44"/>
      <c r="E51" s="44"/>
      <c r="F51" s="44"/>
      <c r="G51" s="44"/>
      <c r="H51" s="44"/>
      <c r="I51" s="44"/>
      <c r="J51" s="18" t="s">
        <v>40</v>
      </c>
      <c r="K51" s="20">
        <v>2.335</v>
      </c>
      <c r="L51" s="18">
        <v>154</v>
      </c>
      <c r="M51" s="1"/>
      <c r="N51" s="1"/>
      <c r="O51"/>
      <c r="P51"/>
    </row>
    <row r="52" spans="1:16" ht="12.75">
      <c r="A52" s="19" t="s">
        <v>618</v>
      </c>
      <c r="B52" s="44" t="s">
        <v>620</v>
      </c>
      <c r="C52" s="44"/>
      <c r="D52" s="44"/>
      <c r="E52" s="44"/>
      <c r="F52" s="44"/>
      <c r="G52" s="44"/>
      <c r="H52" s="44"/>
      <c r="I52" s="44"/>
      <c r="J52" s="18" t="s">
        <v>40</v>
      </c>
      <c r="K52" s="20">
        <v>1.2</v>
      </c>
      <c r="L52" s="18">
        <v>1424</v>
      </c>
      <c r="M52"/>
      <c r="N52"/>
      <c r="O52"/>
      <c r="P52"/>
    </row>
    <row r="53" spans="1:16" ht="12.75">
      <c r="A53" s="19" t="s">
        <v>618</v>
      </c>
      <c r="B53" s="44" t="s">
        <v>621</v>
      </c>
      <c r="C53" s="44"/>
      <c r="D53" s="44"/>
      <c r="E53" s="44"/>
      <c r="F53" s="44"/>
      <c r="G53" s="44"/>
      <c r="H53" s="44"/>
      <c r="I53" s="44"/>
      <c r="J53" s="18" t="s">
        <v>40</v>
      </c>
      <c r="K53" s="20">
        <v>1.2</v>
      </c>
      <c r="L53" s="18">
        <v>1424</v>
      </c>
      <c r="M53"/>
      <c r="N53"/>
      <c r="O53"/>
      <c r="P53"/>
    </row>
    <row r="54" spans="1:16" ht="12.75">
      <c r="A54" s="19" t="s">
        <v>49</v>
      </c>
      <c r="B54" s="44" t="s">
        <v>622</v>
      </c>
      <c r="C54" s="44"/>
      <c r="D54" s="44"/>
      <c r="E54" s="44"/>
      <c r="F54" s="44"/>
      <c r="G54" s="44"/>
      <c r="H54" s="44"/>
      <c r="I54" s="44"/>
      <c r="J54" s="18" t="s">
        <v>46</v>
      </c>
      <c r="K54" s="20">
        <v>0.5</v>
      </c>
      <c r="L54" s="18">
        <v>455</v>
      </c>
      <c r="M54"/>
      <c r="N54"/>
      <c r="O54"/>
      <c r="P54"/>
    </row>
    <row r="55" spans="1:16" ht="12.75">
      <c r="A55" s="19" t="s">
        <v>49</v>
      </c>
      <c r="B55" s="44" t="s">
        <v>625</v>
      </c>
      <c r="C55" s="44"/>
      <c r="D55" s="44"/>
      <c r="E55" s="44"/>
      <c r="F55" s="44"/>
      <c r="G55" s="44"/>
      <c r="H55" s="44"/>
      <c r="I55" s="44"/>
      <c r="J55" s="18" t="s">
        <v>46</v>
      </c>
      <c r="K55" s="20">
        <v>2.7</v>
      </c>
      <c r="L55" s="18">
        <v>2818</v>
      </c>
      <c r="M55"/>
      <c r="N55"/>
      <c r="O55"/>
      <c r="P55"/>
    </row>
    <row r="56" spans="1:16" ht="12.75">
      <c r="A56" s="19" t="s">
        <v>48</v>
      </c>
      <c r="B56" s="44" t="s">
        <v>626</v>
      </c>
      <c r="C56" s="44"/>
      <c r="D56" s="44"/>
      <c r="E56" s="44"/>
      <c r="F56" s="44"/>
      <c r="G56" s="44"/>
      <c r="H56" s="44"/>
      <c r="I56" s="44"/>
      <c r="J56" s="18" t="s">
        <v>47</v>
      </c>
      <c r="K56" s="20" t="s">
        <v>623</v>
      </c>
      <c r="L56" s="18">
        <v>78124</v>
      </c>
      <c r="M56"/>
      <c r="N56"/>
      <c r="O56"/>
      <c r="P56"/>
    </row>
    <row r="57" spans="1:16" ht="12.75">
      <c r="A57" s="19" t="s">
        <v>102</v>
      </c>
      <c r="B57" s="44" t="s">
        <v>627</v>
      </c>
      <c r="C57" s="44"/>
      <c r="D57" s="44"/>
      <c r="E57" s="44"/>
      <c r="F57" s="44"/>
      <c r="G57" s="44"/>
      <c r="H57" s="44"/>
      <c r="I57" s="44"/>
      <c r="J57" s="18" t="s">
        <v>47</v>
      </c>
      <c r="K57" s="20" t="s">
        <v>624</v>
      </c>
      <c r="L57" s="18">
        <v>33923</v>
      </c>
      <c r="M57"/>
      <c r="N57"/>
      <c r="O57"/>
      <c r="P57"/>
    </row>
    <row r="58" spans="1:16" ht="12.75">
      <c r="A58" s="19" t="s">
        <v>49</v>
      </c>
      <c r="B58" s="44" t="s">
        <v>628</v>
      </c>
      <c r="C58" s="44"/>
      <c r="D58" s="44"/>
      <c r="E58" s="44"/>
      <c r="F58" s="44"/>
      <c r="G58" s="44"/>
      <c r="H58" s="44"/>
      <c r="I58" s="44"/>
      <c r="J58" s="18" t="s">
        <v>46</v>
      </c>
      <c r="K58" s="20">
        <v>1</v>
      </c>
      <c r="L58" s="18">
        <v>793</v>
      </c>
      <c r="M58"/>
      <c r="N58"/>
      <c r="O58"/>
      <c r="P58"/>
    </row>
    <row r="59" spans="1:16" ht="12.75">
      <c r="A59" s="19" t="s">
        <v>61</v>
      </c>
      <c r="B59" s="44" t="s">
        <v>629</v>
      </c>
      <c r="C59" s="44"/>
      <c r="D59" s="44"/>
      <c r="E59" s="44"/>
      <c r="F59" s="44"/>
      <c r="G59" s="44"/>
      <c r="H59" s="44"/>
      <c r="I59" s="44"/>
      <c r="J59" s="18" t="s">
        <v>46</v>
      </c>
      <c r="K59" s="20">
        <v>42</v>
      </c>
      <c r="L59" s="18">
        <v>16003</v>
      </c>
      <c r="M59"/>
      <c r="N59"/>
      <c r="O59"/>
      <c r="P59"/>
    </row>
    <row r="60" spans="1:16" ht="14.25" customHeight="1">
      <c r="A60" s="19" t="s">
        <v>50</v>
      </c>
      <c r="B60" s="44" t="s">
        <v>631</v>
      </c>
      <c r="C60" s="44"/>
      <c r="D60" s="44"/>
      <c r="E60" s="44"/>
      <c r="F60" s="44"/>
      <c r="G60" s="44"/>
      <c r="H60" s="44"/>
      <c r="I60" s="44"/>
      <c r="J60" s="18" t="s">
        <v>168</v>
      </c>
      <c r="K60" s="20" t="s">
        <v>630</v>
      </c>
      <c r="L60" s="18">
        <v>81621</v>
      </c>
      <c r="M60"/>
      <c r="N60"/>
      <c r="O60"/>
      <c r="P60"/>
    </row>
    <row r="61" spans="1:16" ht="12.75">
      <c r="A61" s="45" t="s">
        <v>51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/>
      <c r="N61"/>
      <c r="O61"/>
      <c r="P61"/>
    </row>
    <row r="62" spans="1:16" ht="12.75">
      <c r="A62" s="19" t="s">
        <v>52</v>
      </c>
      <c r="B62" s="44" t="s">
        <v>53</v>
      </c>
      <c r="C62" s="44"/>
      <c r="D62" s="44"/>
      <c r="E62" s="44"/>
      <c r="F62" s="44"/>
      <c r="G62" s="44"/>
      <c r="H62" s="44"/>
      <c r="I62" s="44"/>
      <c r="J62" s="18" t="s">
        <v>33</v>
      </c>
      <c r="K62" s="20">
        <v>10</v>
      </c>
      <c r="L62" s="24">
        <v>163843</v>
      </c>
      <c r="M62"/>
      <c r="N62"/>
      <c r="O62"/>
      <c r="P62"/>
    </row>
    <row r="63" spans="1:16" ht="12.75">
      <c r="A63" s="45" t="s">
        <v>54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/>
      <c r="N63"/>
      <c r="O63"/>
      <c r="P63"/>
    </row>
    <row r="64" spans="1:16" ht="12.75">
      <c r="A64" s="19" t="s">
        <v>54</v>
      </c>
      <c r="B64" s="44" t="s">
        <v>55</v>
      </c>
      <c r="C64" s="44"/>
      <c r="D64" s="44"/>
      <c r="E64" s="44"/>
      <c r="F64" s="44"/>
      <c r="G64" s="44"/>
      <c r="H64" s="44"/>
      <c r="I64" s="44"/>
      <c r="J64" s="18" t="s">
        <v>33</v>
      </c>
      <c r="K64" s="20">
        <v>10</v>
      </c>
      <c r="L64" s="24">
        <v>252019</v>
      </c>
      <c r="M64"/>
      <c r="N64"/>
      <c r="O64"/>
      <c r="P64"/>
    </row>
    <row r="65" spans="1:16" ht="12.75">
      <c r="A65" s="45" t="s">
        <v>56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/>
      <c r="N65"/>
      <c r="O65"/>
      <c r="P65"/>
    </row>
    <row r="66" spans="1:16" ht="12.75">
      <c r="A66" s="19" t="s">
        <v>57</v>
      </c>
      <c r="B66" s="44" t="s">
        <v>58</v>
      </c>
      <c r="C66" s="44"/>
      <c r="D66" s="44"/>
      <c r="E66" s="44"/>
      <c r="F66" s="44"/>
      <c r="G66" s="44"/>
      <c r="H66" s="44"/>
      <c r="I66" s="44"/>
      <c r="J66" s="18" t="s">
        <v>33</v>
      </c>
      <c r="K66" s="20">
        <v>10</v>
      </c>
      <c r="L66" s="24">
        <v>38667</v>
      </c>
      <c r="M66"/>
      <c r="N66"/>
      <c r="O66"/>
      <c r="P66"/>
    </row>
    <row r="69" spans="1:2" ht="12">
      <c r="A69" s="25" t="s">
        <v>94</v>
      </c>
      <c r="B69" s="1" t="s">
        <v>95</v>
      </c>
    </row>
    <row r="71" spans="1:12" ht="75.75" customHeight="1">
      <c r="A71" s="60" t="s">
        <v>722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</row>
  </sheetData>
  <mergeCells count="55">
    <mergeCell ref="B27:I27"/>
    <mergeCell ref="B28:I28"/>
    <mergeCell ref="J9:J11"/>
    <mergeCell ref="B23:I23"/>
    <mergeCell ref="B10:B11"/>
    <mergeCell ref="A25:L25"/>
    <mergeCell ref="B26:I26"/>
    <mergeCell ref="B41:I41"/>
    <mergeCell ref="B42:I42"/>
    <mergeCell ref="B29:I29"/>
    <mergeCell ref="B30:I30"/>
    <mergeCell ref="B31:I31"/>
    <mergeCell ref="B32:I32"/>
    <mergeCell ref="B36:I36"/>
    <mergeCell ref="A39:L39"/>
    <mergeCell ref="B37:I37"/>
    <mergeCell ref="B33:I33"/>
    <mergeCell ref="A1:J1"/>
    <mergeCell ref="A2:J2"/>
    <mergeCell ref="D4:E4"/>
    <mergeCell ref="G9:G11"/>
    <mergeCell ref="H9:H11"/>
    <mergeCell ref="C10:F10"/>
    <mergeCell ref="A6:C6"/>
    <mergeCell ref="A9:A11"/>
    <mergeCell ref="B9:F9"/>
    <mergeCell ref="B34:I34"/>
    <mergeCell ref="B35:I35"/>
    <mergeCell ref="B51:I51"/>
    <mergeCell ref="B46:I46"/>
    <mergeCell ref="B47:I47"/>
    <mergeCell ref="B43:I43"/>
    <mergeCell ref="B44:I44"/>
    <mergeCell ref="B45:I45"/>
    <mergeCell ref="B49:I49"/>
    <mergeCell ref="B48:I48"/>
    <mergeCell ref="B62:I62"/>
    <mergeCell ref="A63:L63"/>
    <mergeCell ref="B50:I50"/>
    <mergeCell ref="B52:I52"/>
    <mergeCell ref="B57:I57"/>
    <mergeCell ref="B58:I58"/>
    <mergeCell ref="A61:L61"/>
    <mergeCell ref="B53:I53"/>
    <mergeCell ref="B60:I60"/>
    <mergeCell ref="A71:L71"/>
    <mergeCell ref="B38:I38"/>
    <mergeCell ref="B40:I40"/>
    <mergeCell ref="B66:I66"/>
    <mergeCell ref="B64:I64"/>
    <mergeCell ref="A65:L65"/>
    <mergeCell ref="B54:I54"/>
    <mergeCell ref="B55:I55"/>
    <mergeCell ref="B56:I56"/>
    <mergeCell ref="B59:I59"/>
  </mergeCells>
  <printOptions/>
  <pageMargins left="0.39" right="0.2" top="0.32" bottom="0.25" header="0.24" footer="0.24"/>
  <pageSetup horizontalDpi="600" verticalDpi="600" orientation="landscape" paperSize="9" scale="85" r:id="rId1"/>
  <rowBreaks count="1" manualBreakCount="1">
    <brk id="32" max="11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28">
      <selection activeCell="L31" sqref="L31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9.28125" style="1" customWidth="1"/>
    <col min="9" max="9" width="2.421875" style="1" customWidth="1"/>
    <col min="10" max="10" width="10.28125" style="1" customWidth="1"/>
    <col min="11" max="11" width="6.281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635</v>
      </c>
      <c r="B4" s="5"/>
      <c r="C4" s="5"/>
      <c r="D4" s="56" t="s">
        <v>1</v>
      </c>
      <c r="E4" s="56"/>
      <c r="F4" s="31">
        <v>3352.7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71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176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/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/>
      <c r="G14" s="27"/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279880</v>
      </c>
      <c r="C15" s="27">
        <v>214765</v>
      </c>
      <c r="D15" s="27">
        <v>55460</v>
      </c>
      <c r="E15" s="27">
        <v>0</v>
      </c>
      <c r="F15" s="27">
        <v>9655</v>
      </c>
      <c r="G15" s="27">
        <v>161413</v>
      </c>
      <c r="H15" s="27">
        <v>43263</v>
      </c>
      <c r="I15" s="28"/>
      <c r="J15" s="27">
        <f t="shared" si="1"/>
        <v>484556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222809</v>
      </c>
      <c r="C17" s="27">
        <v>169187</v>
      </c>
      <c r="D17" s="27">
        <v>43512</v>
      </c>
      <c r="E17" s="27">
        <v>0</v>
      </c>
      <c r="F17" s="27">
        <v>10110</v>
      </c>
      <c r="G17" s="27">
        <v>126841</v>
      </c>
      <c r="H17" s="27">
        <v>34512</v>
      </c>
      <c r="I17" s="28"/>
      <c r="J17" s="27">
        <f t="shared" si="1"/>
        <v>384162</v>
      </c>
      <c r="L17" s="14"/>
    </row>
    <row r="18" spans="1:10" ht="12">
      <c r="A18" s="11" t="s">
        <v>22</v>
      </c>
      <c r="B18" s="27">
        <f t="shared" si="0"/>
        <v>279154.44</v>
      </c>
      <c r="C18" s="27">
        <f>SUM(L26:L36)</f>
        <v>214039.44</v>
      </c>
      <c r="D18" s="27">
        <f>D15</f>
        <v>55460</v>
      </c>
      <c r="E18" s="27">
        <f>E15</f>
        <v>0</v>
      </c>
      <c r="F18" s="27">
        <f>F15</f>
        <v>9655</v>
      </c>
      <c r="G18" s="27">
        <f>SUM(L38:L54)</f>
        <v>176202.08</v>
      </c>
      <c r="H18" s="27">
        <v>0</v>
      </c>
      <c r="I18" s="28"/>
      <c r="J18" s="27">
        <f t="shared" si="1"/>
        <v>455356.52</v>
      </c>
    </row>
    <row r="19" spans="1:13" ht="24">
      <c r="A19" s="11" t="s">
        <v>23</v>
      </c>
      <c r="B19" s="27">
        <f t="shared" si="0"/>
        <v>-56345.44</v>
      </c>
      <c r="C19" s="27">
        <f aca="true" t="shared" si="2" ref="C19:H19">C14+C17-C18</f>
        <v>-44852.44</v>
      </c>
      <c r="D19" s="27">
        <f t="shared" si="2"/>
        <v>-11948</v>
      </c>
      <c r="E19" s="27">
        <f t="shared" si="2"/>
        <v>0</v>
      </c>
      <c r="F19" s="27">
        <f t="shared" si="2"/>
        <v>455</v>
      </c>
      <c r="G19" s="27">
        <f t="shared" si="2"/>
        <v>-49361.07999999999</v>
      </c>
      <c r="H19" s="27">
        <f t="shared" si="2"/>
        <v>34512</v>
      </c>
      <c r="I19" s="28"/>
      <c r="J19" s="27">
        <f t="shared" si="1"/>
        <v>-71194.51999999999</v>
      </c>
      <c r="L19" s="14"/>
      <c r="M19" s="14"/>
    </row>
    <row r="20" spans="1:13" ht="24">
      <c r="A20" s="11" t="s">
        <v>24</v>
      </c>
      <c r="B20" s="27">
        <f t="shared" si="0"/>
        <v>725.5599999999977</v>
      </c>
      <c r="C20" s="27">
        <f aca="true" t="shared" si="3" ref="C20:H20">C13+C15-C18</f>
        <v>725.5599999999977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-14789.079999999987</v>
      </c>
      <c r="H20" s="27">
        <f t="shared" si="3"/>
        <v>43263</v>
      </c>
      <c r="I20" s="28"/>
      <c r="J20" s="27">
        <f t="shared" si="1"/>
        <v>29199.48000000001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20302.44</v>
      </c>
      <c r="N26" s="14"/>
    </row>
    <row r="27" spans="1:12" ht="38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18775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10658</v>
      </c>
    </row>
    <row r="29" spans="1:12" ht="14.25" customHeight="1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32794</v>
      </c>
    </row>
    <row r="30" spans="1:12" ht="48.75" customHeight="1">
      <c r="A30" s="19" t="s">
        <v>41</v>
      </c>
      <c r="B30" s="44" t="s">
        <v>42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f>3*F4*10</f>
        <v>100580.99999999999</v>
      </c>
    </row>
    <row r="31" spans="1:14" ht="27.75" customHeight="1">
      <c r="A31" s="19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2">
        <v>11399</v>
      </c>
      <c r="N31" s="23"/>
    </row>
    <row r="32" spans="1:14" ht="14.25" customHeight="1">
      <c r="A32" s="19" t="s">
        <v>45</v>
      </c>
      <c r="B32" s="46" t="s">
        <v>115</v>
      </c>
      <c r="C32" s="47"/>
      <c r="D32" s="47"/>
      <c r="E32" s="47"/>
      <c r="F32" s="47"/>
      <c r="G32" s="47"/>
      <c r="H32" s="47"/>
      <c r="I32" s="48"/>
      <c r="J32" s="26" t="s">
        <v>40</v>
      </c>
      <c r="K32" s="20">
        <v>600</v>
      </c>
      <c r="L32" s="26">
        <v>8464</v>
      </c>
      <c r="N32" s="23"/>
    </row>
    <row r="33" spans="1:14" ht="14.25" customHeight="1">
      <c r="A33" s="19" t="s">
        <v>45</v>
      </c>
      <c r="B33" s="46" t="s">
        <v>76</v>
      </c>
      <c r="C33" s="47"/>
      <c r="D33" s="47"/>
      <c r="E33" s="47"/>
      <c r="F33" s="47"/>
      <c r="G33" s="47"/>
      <c r="H33" s="47"/>
      <c r="I33" s="48"/>
      <c r="J33" s="26" t="s">
        <v>40</v>
      </c>
      <c r="K33" s="20">
        <v>75</v>
      </c>
      <c r="L33" s="26">
        <v>1954</v>
      </c>
      <c r="N33" s="23"/>
    </row>
    <row r="34" spans="1:14" ht="14.25" customHeight="1">
      <c r="A34" s="19" t="s">
        <v>45</v>
      </c>
      <c r="B34" s="46" t="s">
        <v>583</v>
      </c>
      <c r="C34" s="47"/>
      <c r="D34" s="47"/>
      <c r="E34" s="47"/>
      <c r="F34" s="47"/>
      <c r="G34" s="47"/>
      <c r="H34" s="47"/>
      <c r="I34" s="48"/>
      <c r="J34" s="26" t="s">
        <v>40</v>
      </c>
      <c r="K34" s="20">
        <v>561</v>
      </c>
      <c r="L34" s="26">
        <v>1436</v>
      </c>
      <c r="N34" s="23"/>
    </row>
    <row r="35" spans="1:14" ht="14.25" customHeight="1">
      <c r="A35" s="19" t="s">
        <v>45</v>
      </c>
      <c r="B35" s="46" t="s">
        <v>680</v>
      </c>
      <c r="C35" s="47"/>
      <c r="D35" s="47"/>
      <c r="E35" s="47"/>
      <c r="F35" s="47"/>
      <c r="G35" s="47"/>
      <c r="H35" s="47"/>
      <c r="I35" s="48"/>
      <c r="J35" s="26" t="s">
        <v>681</v>
      </c>
      <c r="K35" s="20">
        <v>5</v>
      </c>
      <c r="L35" s="26">
        <v>5946</v>
      </c>
      <c r="N35" s="23"/>
    </row>
    <row r="36" spans="1:14" ht="14.25" customHeight="1">
      <c r="A36" s="19" t="s">
        <v>45</v>
      </c>
      <c r="B36" s="44" t="s">
        <v>687</v>
      </c>
      <c r="C36" s="44"/>
      <c r="D36" s="44"/>
      <c r="E36" s="44"/>
      <c r="F36" s="44"/>
      <c r="G36" s="44"/>
      <c r="H36" s="44"/>
      <c r="I36" s="46"/>
      <c r="J36" s="26" t="s">
        <v>487</v>
      </c>
      <c r="K36" s="20">
        <v>1.5</v>
      </c>
      <c r="L36" s="26">
        <v>1730</v>
      </c>
      <c r="N36" s="23"/>
    </row>
    <row r="37" spans="1:12" ht="12">
      <c r="A37" s="45" t="s">
        <v>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3" ht="49.5" customHeight="1">
      <c r="A38" s="19" t="s">
        <v>31</v>
      </c>
      <c r="B38" s="44" t="s">
        <v>32</v>
      </c>
      <c r="C38" s="44"/>
      <c r="D38" s="44"/>
      <c r="E38" s="44"/>
      <c r="F38" s="44"/>
      <c r="G38" s="44"/>
      <c r="H38" s="44"/>
      <c r="I38" s="44"/>
      <c r="J38" s="18" t="s">
        <v>33</v>
      </c>
      <c r="K38" s="20">
        <v>10</v>
      </c>
      <c r="L38" s="21">
        <f>G17*0.12</f>
        <v>15220.92</v>
      </c>
      <c r="M38" s="14"/>
    </row>
    <row r="39" spans="1:14" ht="15" customHeight="1">
      <c r="A39" s="19" t="s">
        <v>61</v>
      </c>
      <c r="B39" s="44" t="s">
        <v>636</v>
      </c>
      <c r="C39" s="44"/>
      <c r="D39" s="44"/>
      <c r="E39" s="44"/>
      <c r="F39" s="44"/>
      <c r="G39" s="44"/>
      <c r="H39" s="44"/>
      <c r="I39" s="44"/>
      <c r="J39" s="18" t="s">
        <v>47</v>
      </c>
      <c r="K39" s="30" t="s">
        <v>233</v>
      </c>
      <c r="L39" s="18">
        <v>8000</v>
      </c>
      <c r="N39" s="14"/>
    </row>
    <row r="40" spans="1:14" ht="15" customHeight="1">
      <c r="A40" s="19" t="s">
        <v>637</v>
      </c>
      <c r="B40" s="44" t="s">
        <v>322</v>
      </c>
      <c r="C40" s="44"/>
      <c r="D40" s="44"/>
      <c r="E40" s="44"/>
      <c r="F40" s="44"/>
      <c r="G40" s="44"/>
      <c r="H40" s="44"/>
      <c r="I40" s="44"/>
      <c r="J40" s="18" t="s">
        <v>47</v>
      </c>
      <c r="K40" s="30" t="s">
        <v>182</v>
      </c>
      <c r="L40" s="18">
        <v>11435</v>
      </c>
      <c r="N40" s="14"/>
    </row>
    <row r="41" spans="1:14" ht="15" customHeight="1">
      <c r="A41" s="19" t="s">
        <v>49</v>
      </c>
      <c r="B41" s="44" t="s">
        <v>638</v>
      </c>
      <c r="C41" s="44"/>
      <c r="D41" s="44"/>
      <c r="E41" s="44"/>
      <c r="F41" s="44"/>
      <c r="G41" s="44"/>
      <c r="H41" s="44"/>
      <c r="I41" s="44"/>
      <c r="J41" s="18" t="s">
        <v>46</v>
      </c>
      <c r="K41" s="20">
        <v>2.7</v>
      </c>
      <c r="L41" s="18">
        <v>2045</v>
      </c>
      <c r="N41" s="14"/>
    </row>
    <row r="42" spans="1:14" ht="15" customHeight="1">
      <c r="A42" s="19" t="s">
        <v>61</v>
      </c>
      <c r="B42" s="44" t="s">
        <v>143</v>
      </c>
      <c r="C42" s="44"/>
      <c r="D42" s="44"/>
      <c r="E42" s="44"/>
      <c r="F42" s="44"/>
      <c r="G42" s="44"/>
      <c r="H42" s="44"/>
      <c r="I42" s="44"/>
      <c r="J42" s="18" t="s">
        <v>47</v>
      </c>
      <c r="K42" s="20">
        <v>4</v>
      </c>
      <c r="L42" s="18">
        <v>2685</v>
      </c>
      <c r="N42" s="14"/>
    </row>
    <row r="43" spans="1:14" ht="15" customHeight="1">
      <c r="A43" s="19" t="s">
        <v>102</v>
      </c>
      <c r="B43" s="44" t="s">
        <v>152</v>
      </c>
      <c r="C43" s="44"/>
      <c r="D43" s="44"/>
      <c r="E43" s="44"/>
      <c r="F43" s="44"/>
      <c r="G43" s="44"/>
      <c r="H43" s="44"/>
      <c r="I43" s="44"/>
      <c r="J43" s="18" t="s">
        <v>47</v>
      </c>
      <c r="K43" s="20">
        <v>1</v>
      </c>
      <c r="L43" s="18">
        <v>2152</v>
      </c>
      <c r="N43" s="14"/>
    </row>
    <row r="44" spans="1:14" ht="15" customHeight="1">
      <c r="A44" s="19" t="s">
        <v>48</v>
      </c>
      <c r="B44" s="44" t="s">
        <v>334</v>
      </c>
      <c r="C44" s="44"/>
      <c r="D44" s="44"/>
      <c r="E44" s="44"/>
      <c r="F44" s="44"/>
      <c r="G44" s="44"/>
      <c r="H44" s="44"/>
      <c r="I44" s="44"/>
      <c r="J44" s="18" t="s">
        <v>155</v>
      </c>
      <c r="K44" s="20" t="s">
        <v>639</v>
      </c>
      <c r="L44" s="18">
        <v>11022</v>
      </c>
      <c r="N44" s="14"/>
    </row>
    <row r="45" spans="1:14" ht="15" customHeight="1">
      <c r="A45" s="19" t="s">
        <v>102</v>
      </c>
      <c r="B45" s="44" t="s">
        <v>640</v>
      </c>
      <c r="C45" s="44"/>
      <c r="D45" s="44"/>
      <c r="E45" s="44"/>
      <c r="F45" s="44"/>
      <c r="G45" s="44"/>
      <c r="H45" s="44"/>
      <c r="I45" s="44"/>
      <c r="J45" s="18" t="s">
        <v>47</v>
      </c>
      <c r="K45" s="20">
        <v>1</v>
      </c>
      <c r="L45" s="18">
        <v>250</v>
      </c>
      <c r="N45" s="14"/>
    </row>
    <row r="46" spans="1:14" ht="15" customHeight="1">
      <c r="A46" s="19" t="s">
        <v>123</v>
      </c>
      <c r="B46" s="44" t="s">
        <v>641</v>
      </c>
      <c r="C46" s="44"/>
      <c r="D46" s="44"/>
      <c r="E46" s="44"/>
      <c r="F46" s="44"/>
      <c r="G46" s="44"/>
      <c r="H46" s="44"/>
      <c r="I46" s="44"/>
      <c r="J46" s="18" t="s">
        <v>40</v>
      </c>
      <c r="K46" s="20">
        <v>12.71</v>
      </c>
      <c r="L46" s="18">
        <v>616</v>
      </c>
      <c r="N46" s="14"/>
    </row>
    <row r="47" spans="1:14" ht="15" customHeight="1">
      <c r="A47" s="19" t="s">
        <v>71</v>
      </c>
      <c r="B47" s="44" t="s">
        <v>472</v>
      </c>
      <c r="C47" s="44"/>
      <c r="D47" s="44"/>
      <c r="E47" s="44"/>
      <c r="F47" s="44"/>
      <c r="G47" s="44"/>
      <c r="H47" s="44"/>
      <c r="I47" s="44"/>
      <c r="J47" s="18" t="s">
        <v>40</v>
      </c>
      <c r="K47" s="20">
        <v>113.24</v>
      </c>
      <c r="L47" s="18">
        <v>42799</v>
      </c>
      <c r="N47" s="14"/>
    </row>
    <row r="48" spans="1:14" ht="15" customHeight="1">
      <c r="A48" s="19" t="s">
        <v>368</v>
      </c>
      <c r="B48" s="44" t="s">
        <v>642</v>
      </c>
      <c r="C48" s="44"/>
      <c r="D48" s="44"/>
      <c r="E48" s="44"/>
      <c r="F48" s="44"/>
      <c r="G48" s="44"/>
      <c r="H48" s="44"/>
      <c r="I48" s="44"/>
      <c r="J48" s="18" t="s">
        <v>40</v>
      </c>
      <c r="K48" s="30" t="s">
        <v>643</v>
      </c>
      <c r="L48" s="18">
        <v>67021</v>
      </c>
      <c r="N48" s="14"/>
    </row>
    <row r="49" spans="1:14" ht="15" customHeight="1">
      <c r="A49" s="19" t="s">
        <v>61</v>
      </c>
      <c r="B49" s="44" t="s">
        <v>482</v>
      </c>
      <c r="C49" s="44"/>
      <c r="D49" s="44"/>
      <c r="E49" s="44"/>
      <c r="F49" s="44"/>
      <c r="G49" s="44"/>
      <c r="H49" s="44"/>
      <c r="I49" s="44"/>
      <c r="J49" s="18" t="s">
        <v>47</v>
      </c>
      <c r="K49" s="30" t="s">
        <v>223</v>
      </c>
      <c r="L49" s="18">
        <v>3166</v>
      </c>
      <c r="N49" s="14"/>
    </row>
    <row r="50" spans="1:14" ht="15" customHeight="1">
      <c r="A50" s="19" t="s">
        <v>48</v>
      </c>
      <c r="B50" s="44" t="s">
        <v>216</v>
      </c>
      <c r="C50" s="44"/>
      <c r="D50" s="44"/>
      <c r="E50" s="44"/>
      <c r="F50" s="44"/>
      <c r="G50" s="44"/>
      <c r="H50" s="44"/>
      <c r="I50" s="44"/>
      <c r="J50" s="18" t="s">
        <v>47</v>
      </c>
      <c r="K50" s="30" t="s">
        <v>153</v>
      </c>
      <c r="L50" s="18">
        <v>11867</v>
      </c>
      <c r="N50" s="14"/>
    </row>
    <row r="51" spans="1:14" ht="15" customHeight="1">
      <c r="A51" s="19" t="s">
        <v>85</v>
      </c>
      <c r="B51" s="44" t="s">
        <v>282</v>
      </c>
      <c r="C51" s="44"/>
      <c r="D51" s="44"/>
      <c r="E51" s="44"/>
      <c r="F51" s="44"/>
      <c r="G51" s="44"/>
      <c r="H51" s="44"/>
      <c r="I51" s="44"/>
      <c r="J51" s="18" t="s">
        <v>40</v>
      </c>
      <c r="K51" s="30" t="s">
        <v>644</v>
      </c>
      <c r="L51" s="18">
        <v>371</v>
      </c>
      <c r="N51" s="14"/>
    </row>
    <row r="52" spans="1:14" ht="15" customHeight="1">
      <c r="A52" s="19" t="s">
        <v>85</v>
      </c>
      <c r="B52" s="44" t="s">
        <v>536</v>
      </c>
      <c r="C52" s="44"/>
      <c r="D52" s="44"/>
      <c r="E52" s="44"/>
      <c r="F52" s="44"/>
      <c r="G52" s="44"/>
      <c r="H52" s="44"/>
      <c r="I52" s="44"/>
      <c r="J52" s="18" t="s">
        <v>40</v>
      </c>
      <c r="K52" s="30" t="s">
        <v>645</v>
      </c>
      <c r="L52" s="18">
        <v>494</v>
      </c>
      <c r="N52" s="14"/>
    </row>
    <row r="53" spans="1:14" ht="15" customHeight="1">
      <c r="A53" s="19" t="s">
        <v>689</v>
      </c>
      <c r="B53" s="44" t="s">
        <v>709</v>
      </c>
      <c r="C53" s="44"/>
      <c r="D53" s="44"/>
      <c r="E53" s="44"/>
      <c r="F53" s="44"/>
      <c r="G53" s="44"/>
      <c r="H53" s="44"/>
      <c r="I53" s="44"/>
      <c r="J53" s="18"/>
      <c r="K53" s="20"/>
      <c r="L53" s="18">
        <f>-600*0.88</f>
        <v>-528</v>
      </c>
      <c r="N53" s="14"/>
    </row>
    <row r="54" spans="1:14" ht="15" customHeight="1">
      <c r="A54" s="19" t="s">
        <v>689</v>
      </c>
      <c r="B54" s="44" t="s">
        <v>710</v>
      </c>
      <c r="C54" s="44"/>
      <c r="D54" s="44"/>
      <c r="E54" s="44"/>
      <c r="F54" s="44"/>
      <c r="G54" s="44"/>
      <c r="H54" s="44"/>
      <c r="I54" s="44"/>
      <c r="J54" s="18"/>
      <c r="K54" s="20"/>
      <c r="L54" s="18">
        <f>-2743*0.88</f>
        <v>-2413.84</v>
      </c>
      <c r="N54" s="14"/>
    </row>
    <row r="55" spans="1:12" ht="12">
      <c r="A55" s="45" t="s">
        <v>51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29.25" customHeight="1">
      <c r="A56" s="19" t="s">
        <v>52</v>
      </c>
      <c r="B56" s="44" t="s">
        <v>53</v>
      </c>
      <c r="C56" s="44"/>
      <c r="D56" s="44"/>
      <c r="E56" s="44"/>
      <c r="F56" s="44"/>
      <c r="G56" s="44"/>
      <c r="H56" s="44"/>
      <c r="I56" s="44"/>
      <c r="J56" s="18" t="s">
        <v>33</v>
      </c>
      <c r="K56" s="20">
        <v>10</v>
      </c>
      <c r="L56" s="24">
        <f>D15</f>
        <v>55460</v>
      </c>
    </row>
    <row r="57" spans="1:12" ht="12">
      <c r="A57" s="45" t="s">
        <v>54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2">
      <c r="A58" s="19" t="s">
        <v>54</v>
      </c>
      <c r="B58" s="44" t="s">
        <v>55</v>
      </c>
      <c r="C58" s="44"/>
      <c r="D58" s="44"/>
      <c r="E58" s="44"/>
      <c r="F58" s="44"/>
      <c r="G58" s="44"/>
      <c r="H58" s="44"/>
      <c r="I58" s="44"/>
      <c r="J58" s="18" t="s">
        <v>33</v>
      </c>
      <c r="K58" s="20">
        <v>10</v>
      </c>
      <c r="L58" s="24">
        <f>E18</f>
        <v>0</v>
      </c>
    </row>
    <row r="59" spans="1:12" ht="12">
      <c r="A59" s="45" t="s">
        <v>56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2">
      <c r="A60" s="19" t="s">
        <v>57</v>
      </c>
      <c r="B60" s="44" t="s">
        <v>58</v>
      </c>
      <c r="C60" s="44"/>
      <c r="D60" s="44"/>
      <c r="E60" s="44"/>
      <c r="F60" s="44"/>
      <c r="G60" s="44"/>
      <c r="H60" s="44"/>
      <c r="I60" s="44"/>
      <c r="J60" s="18" t="s">
        <v>33</v>
      </c>
      <c r="K60" s="20">
        <v>10</v>
      </c>
      <c r="L60" s="24">
        <f>F15</f>
        <v>9655</v>
      </c>
    </row>
    <row r="63" spans="1:2" ht="12">
      <c r="A63" s="25" t="s">
        <v>94</v>
      </c>
      <c r="B63" s="1" t="s">
        <v>95</v>
      </c>
    </row>
  </sheetData>
  <mergeCells count="48">
    <mergeCell ref="A59:L59"/>
    <mergeCell ref="B60:I60"/>
    <mergeCell ref="B34:I34"/>
    <mergeCell ref="B35:I35"/>
    <mergeCell ref="B36:I36"/>
    <mergeCell ref="A55:L55"/>
    <mergeCell ref="B56:I56"/>
    <mergeCell ref="A57:L57"/>
    <mergeCell ref="B58:I58"/>
    <mergeCell ref="B50:I50"/>
    <mergeCell ref="B51:I51"/>
    <mergeCell ref="B52:I52"/>
    <mergeCell ref="B46:I46"/>
    <mergeCell ref="B47:I47"/>
    <mergeCell ref="B48:I48"/>
    <mergeCell ref="B49:I49"/>
    <mergeCell ref="B42:I42"/>
    <mergeCell ref="B43:I43"/>
    <mergeCell ref="B44:I44"/>
    <mergeCell ref="B45:I45"/>
    <mergeCell ref="B38:I38"/>
    <mergeCell ref="B39:I39"/>
    <mergeCell ref="B40:I40"/>
    <mergeCell ref="B41:I41"/>
    <mergeCell ref="B32:I32"/>
    <mergeCell ref="B33:I33"/>
    <mergeCell ref="A37:L37"/>
    <mergeCell ref="B29:I29"/>
    <mergeCell ref="B30:I30"/>
    <mergeCell ref="B31:I31"/>
    <mergeCell ref="A25:L25"/>
    <mergeCell ref="B26:I26"/>
    <mergeCell ref="B27:I27"/>
    <mergeCell ref="B28:I28"/>
    <mergeCell ref="J9:J11"/>
    <mergeCell ref="B10:B11"/>
    <mergeCell ref="C10:F10"/>
    <mergeCell ref="B23:I23"/>
    <mergeCell ref="B53:I53"/>
    <mergeCell ref="B54:I54"/>
    <mergeCell ref="A1:J1"/>
    <mergeCell ref="A2:J2"/>
    <mergeCell ref="D4:E4"/>
    <mergeCell ref="A6:C6"/>
    <mergeCell ref="A9:A11"/>
    <mergeCell ref="B9:F9"/>
    <mergeCell ref="G9:G11"/>
    <mergeCell ref="H9:H11"/>
  </mergeCells>
  <printOptions/>
  <pageMargins left="0.2" right="0.2" top="0.29" bottom="0.25" header="0.24" footer="0.2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37" sqref="A37:L37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139</v>
      </c>
      <c r="B4" s="5"/>
      <c r="C4" s="5"/>
      <c r="D4" s="56" t="s">
        <v>1</v>
      </c>
      <c r="E4" s="56"/>
      <c r="F4" s="6">
        <v>2695.8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63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129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234658</v>
      </c>
      <c r="C15" s="27">
        <v>182707</v>
      </c>
      <c r="D15" s="27">
        <v>44187</v>
      </c>
      <c r="E15" s="27">
        <v>0</v>
      </c>
      <c r="F15" s="27">
        <v>7764</v>
      </c>
      <c r="G15" s="27">
        <v>129108</v>
      </c>
      <c r="H15" s="27">
        <v>35778</v>
      </c>
      <c r="I15" s="28"/>
      <c r="J15" s="27">
        <f t="shared" si="1"/>
        <v>399544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211571</v>
      </c>
      <c r="C17" s="27">
        <v>163725</v>
      </c>
      <c r="D17" s="27">
        <v>39334</v>
      </c>
      <c r="E17" s="27">
        <v>0</v>
      </c>
      <c r="F17" s="27">
        <v>8512</v>
      </c>
      <c r="G17" s="27">
        <v>115399</v>
      </c>
      <c r="H17" s="27">
        <v>32243</v>
      </c>
      <c r="I17" s="28"/>
      <c r="J17" s="27">
        <f t="shared" si="1"/>
        <v>359213</v>
      </c>
      <c r="L17" s="14"/>
    </row>
    <row r="18" spans="1:10" ht="12">
      <c r="A18" s="11" t="s">
        <v>22</v>
      </c>
      <c r="B18" s="27">
        <f t="shared" si="0"/>
        <v>230544.46</v>
      </c>
      <c r="C18" s="27">
        <f>SUM(L26:L36)</f>
        <v>178593.46</v>
      </c>
      <c r="D18" s="27">
        <f>D15</f>
        <v>44187</v>
      </c>
      <c r="E18" s="27">
        <f>E15</f>
        <v>0</v>
      </c>
      <c r="F18" s="27">
        <f>F15</f>
        <v>7764</v>
      </c>
      <c r="G18" s="27">
        <f>SUM(L38:L45)</f>
        <v>55715.88</v>
      </c>
      <c r="H18" s="27">
        <v>0</v>
      </c>
      <c r="I18" s="28"/>
      <c r="J18" s="27">
        <f t="shared" si="1"/>
        <v>286260.33999999997</v>
      </c>
    </row>
    <row r="19" spans="1:13" ht="24">
      <c r="A19" s="11" t="s">
        <v>23</v>
      </c>
      <c r="B19" s="27">
        <f t="shared" si="0"/>
        <v>-18973.459999999992</v>
      </c>
      <c r="C19" s="27">
        <f aca="true" t="shared" si="2" ref="C19:H19">C14+C17-C18</f>
        <v>-14868.459999999992</v>
      </c>
      <c r="D19" s="27">
        <f t="shared" si="2"/>
        <v>-4853</v>
      </c>
      <c r="E19" s="27">
        <f t="shared" si="2"/>
        <v>0</v>
      </c>
      <c r="F19" s="27">
        <f t="shared" si="2"/>
        <v>748</v>
      </c>
      <c r="G19" s="27">
        <f t="shared" si="2"/>
        <v>59683.12</v>
      </c>
      <c r="H19" s="27">
        <f t="shared" si="2"/>
        <v>32243</v>
      </c>
      <c r="I19" s="28"/>
      <c r="J19" s="27">
        <f t="shared" si="1"/>
        <v>72952.66</v>
      </c>
      <c r="L19" s="14"/>
      <c r="M19" s="14"/>
    </row>
    <row r="20" spans="1:13" ht="24">
      <c r="A20" s="11" t="s">
        <v>24</v>
      </c>
      <c r="B20" s="27">
        <f t="shared" si="0"/>
        <v>4113.540000000008</v>
      </c>
      <c r="C20" s="27">
        <f aca="true" t="shared" si="3" ref="C20:H20">C13+C15-C18</f>
        <v>4113.540000000008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73392.12</v>
      </c>
      <c r="H20" s="27">
        <f t="shared" si="3"/>
        <v>35778</v>
      </c>
      <c r="I20" s="28"/>
      <c r="J20" s="27">
        <f t="shared" si="1"/>
        <v>113283.66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19647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15096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9425</v>
      </c>
    </row>
    <row r="29" spans="1:12" ht="12.75" customHeight="1">
      <c r="A29" s="19" t="s">
        <v>137</v>
      </c>
      <c r="B29" s="49" t="s">
        <v>138</v>
      </c>
      <c r="C29" s="50"/>
      <c r="D29" s="50"/>
      <c r="E29" s="50"/>
      <c r="F29" s="50"/>
      <c r="G29" s="50"/>
      <c r="H29" s="50"/>
      <c r="I29" s="51"/>
      <c r="J29" s="18" t="s">
        <v>33</v>
      </c>
      <c r="K29" s="20">
        <v>10</v>
      </c>
      <c r="L29" s="22">
        <f>1210.77*10</f>
        <v>12107.7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v>26369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3.2*F4*10</f>
        <v>86265.6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9166</v>
      </c>
      <c r="N32" s="23"/>
    </row>
    <row r="33" spans="1:14" ht="16.5" customHeight="1">
      <c r="A33" s="19" t="s">
        <v>45</v>
      </c>
      <c r="B33" s="46" t="s">
        <v>486</v>
      </c>
      <c r="C33" s="47"/>
      <c r="D33" s="47"/>
      <c r="E33" s="47"/>
      <c r="F33" s="47"/>
      <c r="G33" s="47"/>
      <c r="H33" s="47"/>
      <c r="I33" s="48"/>
      <c r="J33" s="26" t="s">
        <v>487</v>
      </c>
      <c r="K33" s="20">
        <v>1</v>
      </c>
      <c r="L33" s="26">
        <v>1153</v>
      </c>
      <c r="N33" s="23"/>
    </row>
    <row r="34" spans="1:14" ht="16.5" customHeight="1">
      <c r="A34" s="19" t="s">
        <v>45</v>
      </c>
      <c r="B34" s="46" t="s">
        <v>488</v>
      </c>
      <c r="C34" s="47"/>
      <c r="D34" s="47"/>
      <c r="E34" s="47"/>
      <c r="F34" s="47"/>
      <c r="G34" s="47"/>
      <c r="H34" s="47"/>
      <c r="I34" s="48"/>
      <c r="J34" s="26" t="s">
        <v>487</v>
      </c>
      <c r="K34" s="20">
        <v>2</v>
      </c>
      <c r="L34" s="26">
        <v>2306</v>
      </c>
      <c r="N34" s="23"/>
    </row>
    <row r="35" spans="1:14" ht="16.5" customHeight="1">
      <c r="A35" s="19" t="s">
        <v>708</v>
      </c>
      <c r="B35" s="44" t="s">
        <v>709</v>
      </c>
      <c r="C35" s="44"/>
      <c r="D35" s="44"/>
      <c r="E35" s="44"/>
      <c r="F35" s="44"/>
      <c r="G35" s="44"/>
      <c r="H35" s="44"/>
      <c r="I35" s="44"/>
      <c r="J35" s="18"/>
      <c r="K35" s="20"/>
      <c r="L35" s="18">
        <f>-600*0.88</f>
        <v>-528</v>
      </c>
      <c r="N35" s="23"/>
    </row>
    <row r="36" spans="1:14" ht="16.5" customHeight="1">
      <c r="A36" s="19" t="s">
        <v>708</v>
      </c>
      <c r="B36" s="44" t="s">
        <v>710</v>
      </c>
      <c r="C36" s="44"/>
      <c r="D36" s="44"/>
      <c r="E36" s="44"/>
      <c r="F36" s="44"/>
      <c r="G36" s="44"/>
      <c r="H36" s="44"/>
      <c r="I36" s="44"/>
      <c r="J36" s="18"/>
      <c r="K36" s="20"/>
      <c r="L36" s="18">
        <f>-2743*0.88</f>
        <v>-2413.84</v>
      </c>
      <c r="N36" s="23"/>
    </row>
    <row r="37" spans="1:12" ht="12">
      <c r="A37" s="45" t="s">
        <v>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3" ht="49.5" customHeight="1">
      <c r="A38" s="19" t="s">
        <v>31</v>
      </c>
      <c r="B38" s="44" t="s">
        <v>32</v>
      </c>
      <c r="C38" s="44"/>
      <c r="D38" s="44"/>
      <c r="E38" s="44"/>
      <c r="F38" s="44"/>
      <c r="G38" s="44"/>
      <c r="H38" s="44"/>
      <c r="I38" s="44"/>
      <c r="J38" s="18" t="s">
        <v>33</v>
      </c>
      <c r="K38" s="20">
        <v>10</v>
      </c>
      <c r="L38" s="18">
        <f>G17*0.12</f>
        <v>13847.88</v>
      </c>
      <c r="M38" s="14"/>
    </row>
    <row r="39" spans="1:14" ht="15" customHeight="1">
      <c r="A39" s="19" t="s">
        <v>123</v>
      </c>
      <c r="B39" s="44" t="s">
        <v>171</v>
      </c>
      <c r="C39" s="44"/>
      <c r="D39" s="44"/>
      <c r="E39" s="44"/>
      <c r="F39" s="44"/>
      <c r="G39" s="44"/>
      <c r="H39" s="44"/>
      <c r="I39" s="44"/>
      <c r="J39" s="18" t="s">
        <v>47</v>
      </c>
      <c r="K39" s="20">
        <v>1</v>
      </c>
      <c r="L39" s="18">
        <v>997</v>
      </c>
      <c r="N39" s="14"/>
    </row>
    <row r="40" spans="1:14" ht="15" customHeight="1">
      <c r="A40" s="19" t="s">
        <v>61</v>
      </c>
      <c r="B40" s="44" t="s">
        <v>172</v>
      </c>
      <c r="C40" s="44"/>
      <c r="D40" s="44"/>
      <c r="E40" s="44"/>
      <c r="F40" s="44"/>
      <c r="G40" s="44"/>
      <c r="H40" s="44"/>
      <c r="I40" s="44"/>
      <c r="J40" s="18" t="s">
        <v>47</v>
      </c>
      <c r="K40" s="20">
        <v>4</v>
      </c>
      <c r="L40" s="18">
        <v>2971</v>
      </c>
      <c r="N40" s="14"/>
    </row>
    <row r="41" spans="1:14" ht="15" customHeight="1">
      <c r="A41" s="19" t="s">
        <v>49</v>
      </c>
      <c r="B41" s="44" t="s">
        <v>173</v>
      </c>
      <c r="C41" s="44"/>
      <c r="D41" s="44"/>
      <c r="E41" s="44"/>
      <c r="F41" s="44"/>
      <c r="G41" s="44"/>
      <c r="H41" s="44"/>
      <c r="I41" s="44"/>
      <c r="J41" s="18" t="s">
        <v>46</v>
      </c>
      <c r="K41" s="20">
        <v>3.2</v>
      </c>
      <c r="L41" s="18">
        <v>2040</v>
      </c>
      <c r="N41" s="14"/>
    </row>
    <row r="42" spans="1:14" ht="15" customHeight="1">
      <c r="A42" s="19" t="s">
        <v>48</v>
      </c>
      <c r="B42" s="44" t="s">
        <v>174</v>
      </c>
      <c r="C42" s="44"/>
      <c r="D42" s="44"/>
      <c r="E42" s="44"/>
      <c r="F42" s="44"/>
      <c r="G42" s="44"/>
      <c r="H42" s="44"/>
      <c r="I42" s="44"/>
      <c r="J42" s="18" t="s">
        <v>46</v>
      </c>
      <c r="K42" s="20">
        <v>3.6</v>
      </c>
      <c r="L42" s="18">
        <v>1227</v>
      </c>
      <c r="N42" s="14"/>
    </row>
    <row r="43" spans="1:14" ht="15" customHeight="1">
      <c r="A43" s="19" t="s">
        <v>48</v>
      </c>
      <c r="B43" s="44" t="s">
        <v>175</v>
      </c>
      <c r="C43" s="44"/>
      <c r="D43" s="44"/>
      <c r="E43" s="44"/>
      <c r="F43" s="44"/>
      <c r="G43" s="44"/>
      <c r="H43" s="44"/>
      <c r="I43" s="44"/>
      <c r="J43" s="18" t="s">
        <v>47</v>
      </c>
      <c r="K43" s="30" t="s">
        <v>176</v>
      </c>
      <c r="L43" s="18">
        <v>29870</v>
      </c>
      <c r="N43" s="14"/>
    </row>
    <row r="44" spans="1:14" ht="15" customHeight="1">
      <c r="A44" s="19" t="s">
        <v>159</v>
      </c>
      <c r="B44" s="44" t="s">
        <v>160</v>
      </c>
      <c r="C44" s="44"/>
      <c r="D44" s="44"/>
      <c r="E44" s="44"/>
      <c r="F44" s="44"/>
      <c r="G44" s="44"/>
      <c r="H44" s="44"/>
      <c r="I44" s="44"/>
      <c r="J44" s="18" t="s">
        <v>40</v>
      </c>
      <c r="K44" s="20">
        <v>15</v>
      </c>
      <c r="L44" s="18">
        <v>4207</v>
      </c>
      <c r="N44" s="14"/>
    </row>
    <row r="45" spans="1:14" ht="15" customHeight="1">
      <c r="A45" s="19" t="s">
        <v>85</v>
      </c>
      <c r="B45" s="44" t="s">
        <v>111</v>
      </c>
      <c r="C45" s="44"/>
      <c r="D45" s="44"/>
      <c r="E45" s="44"/>
      <c r="F45" s="44"/>
      <c r="G45" s="44"/>
      <c r="H45" s="44"/>
      <c r="I45" s="44"/>
      <c r="J45" s="18" t="s">
        <v>40</v>
      </c>
      <c r="K45" s="20">
        <v>1</v>
      </c>
      <c r="L45" s="18">
        <v>556</v>
      </c>
      <c r="N45" s="14"/>
    </row>
    <row r="46" spans="1:12" ht="12">
      <c r="A46" s="45" t="s">
        <v>51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29.25" customHeight="1">
      <c r="A47" s="19" t="s">
        <v>52</v>
      </c>
      <c r="B47" s="44" t="s">
        <v>53</v>
      </c>
      <c r="C47" s="44"/>
      <c r="D47" s="44"/>
      <c r="E47" s="44"/>
      <c r="F47" s="44"/>
      <c r="G47" s="44"/>
      <c r="H47" s="44"/>
      <c r="I47" s="44"/>
      <c r="J47" s="18" t="s">
        <v>33</v>
      </c>
      <c r="K47" s="20">
        <v>10</v>
      </c>
      <c r="L47" s="24">
        <f>D15</f>
        <v>44187</v>
      </c>
    </row>
    <row r="48" spans="1:12" ht="12">
      <c r="A48" s="45" t="s">
        <v>54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">
      <c r="A49" s="19" t="s">
        <v>54</v>
      </c>
      <c r="B49" s="44" t="s">
        <v>55</v>
      </c>
      <c r="C49" s="44"/>
      <c r="D49" s="44"/>
      <c r="E49" s="44"/>
      <c r="F49" s="44"/>
      <c r="G49" s="44"/>
      <c r="H49" s="44"/>
      <c r="I49" s="44"/>
      <c r="J49" s="18" t="s">
        <v>33</v>
      </c>
      <c r="K49" s="20">
        <v>10</v>
      </c>
      <c r="L49" s="24">
        <f>E18</f>
        <v>0</v>
      </c>
    </row>
    <row r="50" spans="1:12" ht="12">
      <c r="A50" s="45" t="s">
        <v>56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">
      <c r="A51" s="19" t="s">
        <v>57</v>
      </c>
      <c r="B51" s="44" t="s">
        <v>58</v>
      </c>
      <c r="C51" s="44"/>
      <c r="D51" s="44"/>
      <c r="E51" s="44"/>
      <c r="F51" s="44"/>
      <c r="G51" s="44"/>
      <c r="H51" s="44"/>
      <c r="I51" s="44"/>
      <c r="J51" s="18" t="s">
        <v>33</v>
      </c>
      <c r="K51" s="20">
        <v>10</v>
      </c>
      <c r="L51" s="24">
        <f>F15</f>
        <v>7764</v>
      </c>
    </row>
    <row r="54" spans="1:2" ht="12">
      <c r="A54" s="25" t="s">
        <v>94</v>
      </c>
      <c r="B54" s="1" t="s">
        <v>95</v>
      </c>
    </row>
  </sheetData>
  <mergeCells count="39">
    <mergeCell ref="B33:I33"/>
    <mergeCell ref="B34:I34"/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B30:I30"/>
    <mergeCell ref="B31:I31"/>
    <mergeCell ref="B32:I32"/>
    <mergeCell ref="A25:L25"/>
    <mergeCell ref="B26:I26"/>
    <mergeCell ref="B27:I27"/>
    <mergeCell ref="B28:I28"/>
    <mergeCell ref="B29:I29"/>
    <mergeCell ref="A37:L37"/>
    <mergeCell ref="B35:I35"/>
    <mergeCell ref="B36:I36"/>
    <mergeCell ref="A50:L50"/>
    <mergeCell ref="B41:I41"/>
    <mergeCell ref="B42:I42"/>
    <mergeCell ref="B43:I43"/>
    <mergeCell ref="B44:I44"/>
    <mergeCell ref="A46:L46"/>
    <mergeCell ref="B47:I47"/>
    <mergeCell ref="B51:I51"/>
    <mergeCell ref="B49:I49"/>
    <mergeCell ref="B38:I38"/>
    <mergeCell ref="B39:I39"/>
    <mergeCell ref="B40:I40"/>
    <mergeCell ref="A48:L48"/>
    <mergeCell ref="B45:I45"/>
  </mergeCells>
  <printOptions/>
  <pageMargins left="0.2" right="0.2" top="0.25" bottom="0.36" header="0.24" footer="0.5"/>
  <pageSetup horizontalDpi="600" verticalDpi="600" orientation="portrait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A52" sqref="A52:L52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646</v>
      </c>
      <c r="B4" s="5"/>
      <c r="C4" s="5"/>
      <c r="D4" s="56" t="s">
        <v>1</v>
      </c>
      <c r="E4" s="56"/>
      <c r="F4" s="31">
        <v>1246.2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32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60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12.139999999999999</v>
      </c>
      <c r="C12" s="12">
        <v>7.3</v>
      </c>
      <c r="D12" s="12">
        <v>1.67</v>
      </c>
      <c r="E12" s="12">
        <v>2.69</v>
      </c>
      <c r="F12" s="12">
        <v>0.48</v>
      </c>
      <c r="G12" s="12">
        <v>4.81</v>
      </c>
      <c r="H12" s="12">
        <v>1.23</v>
      </c>
      <c r="I12" s="13"/>
      <c r="J12" s="12">
        <f>SUM(C12:I12)</f>
        <v>18.18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/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/>
      <c r="G14" s="27"/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116240</v>
      </c>
      <c r="C15" s="27">
        <v>90951</v>
      </c>
      <c r="D15" s="27">
        <v>20504</v>
      </c>
      <c r="E15" s="27">
        <v>0</v>
      </c>
      <c r="F15" s="27">
        <v>4785</v>
      </c>
      <c r="G15" s="27">
        <v>58705</v>
      </c>
      <c r="H15" s="27">
        <v>13211</v>
      </c>
      <c r="I15" s="28"/>
      <c r="J15" s="27">
        <f t="shared" si="1"/>
        <v>188156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113901</v>
      </c>
      <c r="C17" s="27">
        <v>88242</v>
      </c>
      <c r="D17" s="27">
        <v>20495</v>
      </c>
      <c r="E17" s="27">
        <v>0</v>
      </c>
      <c r="F17" s="27">
        <v>5164</v>
      </c>
      <c r="G17" s="27">
        <v>58863</v>
      </c>
      <c r="H17" s="27">
        <v>13605</v>
      </c>
      <c r="I17" s="28"/>
      <c r="J17" s="27">
        <f t="shared" si="1"/>
        <v>186369</v>
      </c>
      <c r="L17" s="14"/>
    </row>
    <row r="18" spans="1:10" ht="12">
      <c r="A18" s="11" t="s">
        <v>22</v>
      </c>
      <c r="B18" s="27">
        <f t="shared" si="0"/>
        <v>118474.84</v>
      </c>
      <c r="C18" s="27">
        <f>SUM(L26:L36)</f>
        <v>93185.84</v>
      </c>
      <c r="D18" s="27">
        <f>D15</f>
        <v>20504</v>
      </c>
      <c r="E18" s="27">
        <f>E15</f>
        <v>0</v>
      </c>
      <c r="F18" s="27">
        <f>F15</f>
        <v>4785</v>
      </c>
      <c r="G18" s="27">
        <f>SUM(L38:L51)</f>
        <v>81998.08</v>
      </c>
      <c r="H18" s="27">
        <v>0</v>
      </c>
      <c r="I18" s="28"/>
      <c r="J18" s="27">
        <f t="shared" si="1"/>
        <v>200472.91999999998</v>
      </c>
    </row>
    <row r="19" spans="1:13" ht="24">
      <c r="A19" s="11" t="s">
        <v>23</v>
      </c>
      <c r="B19" s="27">
        <f t="shared" si="0"/>
        <v>-4573.8399999999965</v>
      </c>
      <c r="C19" s="27">
        <f aca="true" t="shared" si="2" ref="C19:H19">C14+C17-C18</f>
        <v>-4943.8399999999965</v>
      </c>
      <c r="D19" s="27">
        <f t="shared" si="2"/>
        <v>-9</v>
      </c>
      <c r="E19" s="27">
        <f t="shared" si="2"/>
        <v>0</v>
      </c>
      <c r="F19" s="27">
        <f t="shared" si="2"/>
        <v>379</v>
      </c>
      <c r="G19" s="27">
        <f t="shared" si="2"/>
        <v>-23135.08</v>
      </c>
      <c r="H19" s="27">
        <f t="shared" si="2"/>
        <v>13605</v>
      </c>
      <c r="I19" s="28"/>
      <c r="J19" s="27">
        <f t="shared" si="1"/>
        <v>-14103.919999999998</v>
      </c>
      <c r="L19" s="14"/>
      <c r="M19" s="14"/>
    </row>
    <row r="20" spans="1:13" ht="24">
      <c r="A20" s="11" t="s">
        <v>24</v>
      </c>
      <c r="B20" s="27">
        <f t="shared" si="0"/>
        <v>-2234.8399999999965</v>
      </c>
      <c r="C20" s="27">
        <f aca="true" t="shared" si="3" ref="C20:H20">C13+C15-C18</f>
        <v>-2234.8399999999965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-23293.08</v>
      </c>
      <c r="H20" s="27">
        <f t="shared" si="3"/>
        <v>13211</v>
      </c>
      <c r="I20" s="28"/>
      <c r="J20" s="27">
        <f t="shared" si="1"/>
        <v>-12316.919999999998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10589.039999999999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6979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4702</v>
      </c>
    </row>
    <row r="29" spans="1:12" ht="14.25" customHeight="1">
      <c r="A29" s="19" t="s">
        <v>137</v>
      </c>
      <c r="B29" s="49" t="s">
        <v>138</v>
      </c>
      <c r="C29" s="50"/>
      <c r="D29" s="50"/>
      <c r="E29" s="50"/>
      <c r="F29" s="50"/>
      <c r="G29" s="50"/>
      <c r="H29" s="50"/>
      <c r="I29" s="51"/>
      <c r="J29" s="18" t="s">
        <v>33</v>
      </c>
      <c r="K29" s="20">
        <v>10</v>
      </c>
      <c r="L29" s="22">
        <f>1121.58*10</f>
        <v>11215.8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v>12190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3*F4*10</f>
        <v>37386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4237</v>
      </c>
      <c r="N32" s="23"/>
    </row>
    <row r="33" spans="1:14" ht="15.75" customHeight="1">
      <c r="A33" s="19" t="s">
        <v>45</v>
      </c>
      <c r="B33" s="44" t="s">
        <v>687</v>
      </c>
      <c r="C33" s="44"/>
      <c r="D33" s="44"/>
      <c r="E33" s="44"/>
      <c r="F33" s="44"/>
      <c r="G33" s="44"/>
      <c r="H33" s="44"/>
      <c r="I33" s="46"/>
      <c r="J33" s="26" t="s">
        <v>487</v>
      </c>
      <c r="K33" s="20">
        <v>1.5</v>
      </c>
      <c r="L33" s="26">
        <v>1730</v>
      </c>
      <c r="N33" s="23"/>
    </row>
    <row r="34" spans="1:14" ht="14.25" customHeight="1">
      <c r="A34" s="19" t="s">
        <v>45</v>
      </c>
      <c r="B34" s="44" t="s">
        <v>685</v>
      </c>
      <c r="C34" s="44"/>
      <c r="D34" s="44"/>
      <c r="E34" s="44"/>
      <c r="F34" s="44"/>
      <c r="G34" s="44"/>
      <c r="H34" s="44"/>
      <c r="I34" s="44"/>
      <c r="J34" s="26" t="s">
        <v>118</v>
      </c>
      <c r="K34" s="20">
        <v>0.0249</v>
      </c>
      <c r="L34" s="26">
        <v>236</v>
      </c>
      <c r="N34" s="23"/>
    </row>
    <row r="35" spans="1:14" ht="14.25" customHeight="1">
      <c r="A35" s="19" t="s">
        <v>45</v>
      </c>
      <c r="B35" s="46" t="s">
        <v>583</v>
      </c>
      <c r="C35" s="47"/>
      <c r="D35" s="47"/>
      <c r="E35" s="47"/>
      <c r="F35" s="47"/>
      <c r="G35" s="47"/>
      <c r="H35" s="47"/>
      <c r="I35" s="48"/>
      <c r="J35" s="26" t="s">
        <v>40</v>
      </c>
      <c r="K35" s="20">
        <v>363</v>
      </c>
      <c r="L35" s="26">
        <v>875</v>
      </c>
      <c r="N35" s="23"/>
    </row>
    <row r="36" spans="1:14" ht="14.25" customHeight="1">
      <c r="A36" s="19" t="s">
        <v>45</v>
      </c>
      <c r="B36" s="46" t="s">
        <v>680</v>
      </c>
      <c r="C36" s="47"/>
      <c r="D36" s="47"/>
      <c r="E36" s="47"/>
      <c r="F36" s="47"/>
      <c r="G36" s="47"/>
      <c r="H36" s="47"/>
      <c r="I36" s="48"/>
      <c r="J36" s="26" t="s">
        <v>681</v>
      </c>
      <c r="K36" s="20">
        <v>3</v>
      </c>
      <c r="L36" s="26">
        <v>3046</v>
      </c>
      <c r="N36" s="23"/>
    </row>
    <row r="37" spans="1:12" ht="12">
      <c r="A37" s="45" t="s">
        <v>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3" ht="49.5" customHeight="1">
      <c r="A38" s="19" t="s">
        <v>31</v>
      </c>
      <c r="B38" s="44" t="s">
        <v>32</v>
      </c>
      <c r="C38" s="44"/>
      <c r="D38" s="44"/>
      <c r="E38" s="44"/>
      <c r="F38" s="44"/>
      <c r="G38" s="44"/>
      <c r="H38" s="44"/>
      <c r="I38" s="44"/>
      <c r="J38" s="18" t="s">
        <v>33</v>
      </c>
      <c r="K38" s="20">
        <v>10</v>
      </c>
      <c r="L38" s="18">
        <f>G17*0.12</f>
        <v>7063.5599999999995</v>
      </c>
      <c r="M38" s="14"/>
    </row>
    <row r="39" spans="1:14" ht="15" customHeight="1">
      <c r="A39" s="19" t="s">
        <v>48</v>
      </c>
      <c r="B39" s="44" t="s">
        <v>696</v>
      </c>
      <c r="C39" s="44"/>
      <c r="D39" s="44"/>
      <c r="E39" s="44"/>
      <c r="F39" s="44"/>
      <c r="G39" s="44"/>
      <c r="H39" s="44"/>
      <c r="I39" s="44"/>
      <c r="J39" s="18" t="s">
        <v>46</v>
      </c>
      <c r="K39" s="30" t="s">
        <v>153</v>
      </c>
      <c r="L39" s="18">
        <v>113</v>
      </c>
      <c r="N39" s="14"/>
    </row>
    <row r="40" spans="1:14" ht="15" customHeight="1">
      <c r="A40" s="19" t="s">
        <v>50</v>
      </c>
      <c r="B40" s="44" t="s">
        <v>697</v>
      </c>
      <c r="C40" s="44"/>
      <c r="D40" s="44"/>
      <c r="E40" s="44"/>
      <c r="F40" s="44"/>
      <c r="G40" s="44"/>
      <c r="H40" s="44"/>
      <c r="I40" s="44"/>
      <c r="J40" s="18" t="s">
        <v>47</v>
      </c>
      <c r="K40" s="30">
        <v>2</v>
      </c>
      <c r="L40" s="18">
        <v>842</v>
      </c>
      <c r="N40" s="14"/>
    </row>
    <row r="41" spans="1:14" ht="15" customHeight="1">
      <c r="A41" s="19" t="s">
        <v>50</v>
      </c>
      <c r="B41" s="44" t="s">
        <v>698</v>
      </c>
      <c r="C41" s="44"/>
      <c r="D41" s="44"/>
      <c r="E41" s="44"/>
      <c r="F41" s="44"/>
      <c r="G41" s="44"/>
      <c r="H41" s="44"/>
      <c r="I41" s="44"/>
      <c r="J41" s="18" t="s">
        <v>47</v>
      </c>
      <c r="K41" s="30" t="s">
        <v>153</v>
      </c>
      <c r="L41" s="18">
        <v>460</v>
      </c>
      <c r="N41" s="14"/>
    </row>
    <row r="42" spans="1:14" ht="15" customHeight="1">
      <c r="A42" s="19" t="s">
        <v>61</v>
      </c>
      <c r="B42" s="44" t="s">
        <v>143</v>
      </c>
      <c r="C42" s="44"/>
      <c r="D42" s="44"/>
      <c r="E42" s="44"/>
      <c r="F42" s="44"/>
      <c r="G42" s="44"/>
      <c r="H42" s="44"/>
      <c r="I42" s="44"/>
      <c r="J42" s="18" t="s">
        <v>47</v>
      </c>
      <c r="K42" s="30" t="s">
        <v>164</v>
      </c>
      <c r="L42" s="18">
        <v>1343</v>
      </c>
      <c r="N42" s="14"/>
    </row>
    <row r="43" spans="1:14" ht="15" customHeight="1">
      <c r="A43" s="19" t="s">
        <v>48</v>
      </c>
      <c r="B43" s="44" t="s">
        <v>699</v>
      </c>
      <c r="C43" s="44"/>
      <c r="D43" s="44"/>
      <c r="E43" s="44"/>
      <c r="F43" s="44"/>
      <c r="G43" s="44"/>
      <c r="H43" s="44"/>
      <c r="I43" s="44"/>
      <c r="J43" s="18" t="s">
        <v>46</v>
      </c>
      <c r="K43" s="30" t="s">
        <v>700</v>
      </c>
      <c r="L43" s="18">
        <v>3842</v>
      </c>
      <c r="N43" s="14"/>
    </row>
    <row r="44" spans="1:14" ht="15" customHeight="1">
      <c r="A44" s="19" t="s">
        <v>123</v>
      </c>
      <c r="B44" s="44" t="s">
        <v>124</v>
      </c>
      <c r="C44" s="44"/>
      <c r="D44" s="44"/>
      <c r="E44" s="44"/>
      <c r="F44" s="44"/>
      <c r="G44" s="44"/>
      <c r="H44" s="44"/>
      <c r="I44" s="44"/>
      <c r="J44" s="18" t="s">
        <v>40</v>
      </c>
      <c r="K44" s="30" t="s">
        <v>701</v>
      </c>
      <c r="L44" s="18">
        <v>500</v>
      </c>
      <c r="N44" s="14"/>
    </row>
    <row r="45" spans="1:14" ht="15" customHeight="1">
      <c r="A45" s="19" t="s">
        <v>71</v>
      </c>
      <c r="B45" s="44" t="s">
        <v>127</v>
      </c>
      <c r="C45" s="44"/>
      <c r="D45" s="44"/>
      <c r="E45" s="44"/>
      <c r="F45" s="44"/>
      <c r="G45" s="44"/>
      <c r="H45" s="44"/>
      <c r="I45" s="44"/>
      <c r="J45" s="18" t="s">
        <v>40</v>
      </c>
      <c r="K45" s="30" t="s">
        <v>702</v>
      </c>
      <c r="L45" s="18">
        <v>11093</v>
      </c>
      <c r="N45" s="14"/>
    </row>
    <row r="46" spans="1:14" ht="15" customHeight="1">
      <c r="A46" s="19" t="s">
        <v>368</v>
      </c>
      <c r="B46" s="44" t="s">
        <v>128</v>
      </c>
      <c r="C46" s="44"/>
      <c r="D46" s="44"/>
      <c r="E46" s="44"/>
      <c r="F46" s="44"/>
      <c r="G46" s="44"/>
      <c r="H46" s="44"/>
      <c r="I46" s="44"/>
      <c r="J46" s="18" t="s">
        <v>40</v>
      </c>
      <c r="K46" s="30" t="s">
        <v>703</v>
      </c>
      <c r="L46" s="18">
        <v>37326</v>
      </c>
      <c r="N46" s="14"/>
    </row>
    <row r="47" spans="1:14" ht="15" customHeight="1">
      <c r="A47" s="19" t="s">
        <v>704</v>
      </c>
      <c r="B47" s="44" t="s">
        <v>705</v>
      </c>
      <c r="C47" s="44"/>
      <c r="D47" s="44"/>
      <c r="E47" s="44"/>
      <c r="F47" s="44"/>
      <c r="G47" s="44"/>
      <c r="H47" s="44"/>
      <c r="I47" s="44"/>
      <c r="J47" s="18" t="s">
        <v>40</v>
      </c>
      <c r="K47" s="30" t="s">
        <v>299</v>
      </c>
      <c r="L47" s="18">
        <v>5735</v>
      </c>
      <c r="N47" s="14"/>
    </row>
    <row r="48" spans="1:14" ht="15" customHeight="1">
      <c r="A48" s="19" t="s">
        <v>61</v>
      </c>
      <c r="B48" s="44" t="s">
        <v>342</v>
      </c>
      <c r="C48" s="44"/>
      <c r="D48" s="44"/>
      <c r="E48" s="44"/>
      <c r="F48" s="44"/>
      <c r="G48" s="44"/>
      <c r="H48" s="44"/>
      <c r="I48" s="44"/>
      <c r="J48" s="18" t="s">
        <v>40</v>
      </c>
      <c r="K48" s="30" t="s">
        <v>706</v>
      </c>
      <c r="L48" s="18">
        <v>1258</v>
      </c>
      <c r="N48" s="14"/>
    </row>
    <row r="49" spans="1:14" ht="15" customHeight="1">
      <c r="A49" s="19" t="s">
        <v>119</v>
      </c>
      <c r="B49" s="44" t="s">
        <v>191</v>
      </c>
      <c r="C49" s="44"/>
      <c r="D49" s="44"/>
      <c r="E49" s="44"/>
      <c r="F49" s="44"/>
      <c r="G49" s="44"/>
      <c r="H49" s="44"/>
      <c r="I49" s="44"/>
      <c r="J49" s="18" t="s">
        <v>40</v>
      </c>
      <c r="K49" s="30" t="s">
        <v>707</v>
      </c>
      <c r="L49" s="18">
        <v>13893</v>
      </c>
      <c r="N49" s="14"/>
    </row>
    <row r="50" spans="1:14" ht="15" customHeight="1">
      <c r="A50" s="19" t="s">
        <v>689</v>
      </c>
      <c r="B50" s="44" t="s">
        <v>709</v>
      </c>
      <c r="C50" s="44"/>
      <c r="D50" s="44"/>
      <c r="E50" s="44"/>
      <c r="F50" s="44"/>
      <c r="G50" s="44"/>
      <c r="H50" s="44"/>
      <c r="I50" s="44"/>
      <c r="J50" s="18"/>
      <c r="K50" s="20"/>
      <c r="L50" s="18">
        <f>-300*0.88</f>
        <v>-264</v>
      </c>
      <c r="N50" s="14"/>
    </row>
    <row r="51" spans="1:14" ht="15" customHeight="1">
      <c r="A51" s="19" t="s">
        <v>689</v>
      </c>
      <c r="B51" s="44" t="s">
        <v>710</v>
      </c>
      <c r="C51" s="44"/>
      <c r="D51" s="44"/>
      <c r="E51" s="44"/>
      <c r="F51" s="44"/>
      <c r="G51" s="44"/>
      <c r="H51" s="44"/>
      <c r="I51" s="44"/>
      <c r="J51" s="18"/>
      <c r="K51" s="20"/>
      <c r="L51" s="18">
        <f>-1371*0.88</f>
        <v>-1206.48</v>
      </c>
      <c r="N51" s="14"/>
    </row>
    <row r="52" spans="1:12" ht="12">
      <c r="A52" s="45" t="s">
        <v>51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29.25" customHeight="1">
      <c r="A53" s="19" t="s">
        <v>52</v>
      </c>
      <c r="B53" s="44" t="s">
        <v>53</v>
      </c>
      <c r="C53" s="44"/>
      <c r="D53" s="44"/>
      <c r="E53" s="44"/>
      <c r="F53" s="44"/>
      <c r="G53" s="44"/>
      <c r="H53" s="44"/>
      <c r="I53" s="44"/>
      <c r="J53" s="18" t="s">
        <v>33</v>
      </c>
      <c r="K53" s="20">
        <v>10</v>
      </c>
      <c r="L53" s="24">
        <f>D15</f>
        <v>20504</v>
      </c>
    </row>
    <row r="54" spans="1:12" ht="12">
      <c r="A54" s="45" t="s">
        <v>54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2">
      <c r="A55" s="19" t="s">
        <v>54</v>
      </c>
      <c r="B55" s="44" t="s">
        <v>55</v>
      </c>
      <c r="C55" s="44"/>
      <c r="D55" s="44"/>
      <c r="E55" s="44"/>
      <c r="F55" s="44"/>
      <c r="G55" s="44"/>
      <c r="H55" s="44"/>
      <c r="I55" s="44"/>
      <c r="J55" s="18" t="s">
        <v>33</v>
      </c>
      <c r="K55" s="20">
        <v>10</v>
      </c>
      <c r="L55" s="24">
        <f>E18</f>
        <v>0</v>
      </c>
    </row>
    <row r="56" spans="1:12" ht="12">
      <c r="A56" s="45" t="s">
        <v>56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2">
      <c r="A57" s="19" t="s">
        <v>57</v>
      </c>
      <c r="B57" s="44" t="s">
        <v>58</v>
      </c>
      <c r="C57" s="44"/>
      <c r="D57" s="44"/>
      <c r="E57" s="44"/>
      <c r="F57" s="44"/>
      <c r="G57" s="44"/>
      <c r="H57" s="44"/>
      <c r="I57" s="44"/>
      <c r="J57" s="18" t="s">
        <v>33</v>
      </c>
      <c r="K57" s="20">
        <v>10</v>
      </c>
      <c r="L57" s="24">
        <f>F15</f>
        <v>4785</v>
      </c>
    </row>
    <row r="60" spans="1:2" ht="12">
      <c r="A60" s="25" t="s">
        <v>94</v>
      </c>
      <c r="B60" s="1" t="s">
        <v>95</v>
      </c>
    </row>
  </sheetData>
  <mergeCells count="45">
    <mergeCell ref="B29:I29"/>
    <mergeCell ref="B34:I34"/>
    <mergeCell ref="B33:I33"/>
    <mergeCell ref="A54:L54"/>
    <mergeCell ref="B47:I47"/>
    <mergeCell ref="B48:I48"/>
    <mergeCell ref="B49:I49"/>
    <mergeCell ref="B43:I43"/>
    <mergeCell ref="B44:I44"/>
    <mergeCell ref="B45:I45"/>
    <mergeCell ref="B55:I55"/>
    <mergeCell ref="A56:L56"/>
    <mergeCell ref="B57:I57"/>
    <mergeCell ref="A52:L52"/>
    <mergeCell ref="B53:I53"/>
    <mergeCell ref="B46:I46"/>
    <mergeCell ref="B39:I39"/>
    <mergeCell ref="B40:I40"/>
    <mergeCell ref="B41:I41"/>
    <mergeCell ref="B42:I42"/>
    <mergeCell ref="B36:I36"/>
    <mergeCell ref="A37:L37"/>
    <mergeCell ref="B38:I38"/>
    <mergeCell ref="B30:I30"/>
    <mergeCell ref="B31:I31"/>
    <mergeCell ref="B32:I32"/>
    <mergeCell ref="B35:I35"/>
    <mergeCell ref="A25:L25"/>
    <mergeCell ref="B26:I26"/>
    <mergeCell ref="B27:I27"/>
    <mergeCell ref="B28:I28"/>
    <mergeCell ref="J9:J11"/>
    <mergeCell ref="B10:B11"/>
    <mergeCell ref="C10:F10"/>
    <mergeCell ref="B23:I23"/>
    <mergeCell ref="B50:I50"/>
    <mergeCell ref="B51:I51"/>
    <mergeCell ref="A1:J1"/>
    <mergeCell ref="A2:J2"/>
    <mergeCell ref="D4:E4"/>
    <mergeCell ref="A6:C6"/>
    <mergeCell ref="A9:A11"/>
    <mergeCell ref="B9:F9"/>
    <mergeCell ref="G9:G11"/>
    <mergeCell ref="H9:H11"/>
  </mergeCells>
  <printOptions/>
  <pageMargins left="0.2" right="0.2" top="0.28" bottom="0.33" header="0.24" footer="0.24"/>
  <pageSetup horizontalDpi="600" verticalDpi="600" orientation="portrait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C15" sqref="C15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647</v>
      </c>
      <c r="B4" s="5"/>
      <c r="C4" s="5"/>
      <c r="D4" s="56" t="s">
        <v>1</v>
      </c>
      <c r="E4" s="56"/>
      <c r="F4" s="31">
        <v>2078.3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48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91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12.139999999999999</v>
      </c>
      <c r="C12" s="12">
        <v>7.3</v>
      </c>
      <c r="D12" s="12">
        <v>1.67</v>
      </c>
      <c r="E12" s="12">
        <v>2.69</v>
      </c>
      <c r="F12" s="12">
        <v>0.48</v>
      </c>
      <c r="G12" s="12">
        <v>4.81</v>
      </c>
      <c r="H12" s="12">
        <v>1.53</v>
      </c>
      <c r="I12" s="13"/>
      <c r="J12" s="12">
        <f>SUM(C12:I12)</f>
        <v>18.48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/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/>
      <c r="G14" s="27"/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83083</v>
      </c>
      <c r="C15" s="27">
        <v>48134</v>
      </c>
      <c r="D15" s="27">
        <v>12987</v>
      </c>
      <c r="E15" s="27">
        <v>18980</v>
      </c>
      <c r="F15" s="27">
        <v>2982</v>
      </c>
      <c r="G15" s="27">
        <v>31591</v>
      </c>
      <c r="H15" s="27">
        <v>12162</v>
      </c>
      <c r="I15" s="28"/>
      <c r="J15" s="27">
        <f t="shared" si="1"/>
        <v>126836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41491</v>
      </c>
      <c r="C17" s="27">
        <v>25703</v>
      </c>
      <c r="D17" s="27">
        <v>6293</v>
      </c>
      <c r="E17" s="27">
        <v>7804</v>
      </c>
      <c r="F17" s="27">
        <v>1691</v>
      </c>
      <c r="G17" s="27">
        <v>16817</v>
      </c>
      <c r="H17" s="27">
        <v>5715</v>
      </c>
      <c r="I17" s="28"/>
      <c r="J17" s="27">
        <f t="shared" si="1"/>
        <v>64023</v>
      </c>
      <c r="L17" s="14"/>
    </row>
    <row r="18" spans="1:10" ht="12">
      <c r="A18" s="11" t="s">
        <v>22</v>
      </c>
      <c r="B18" s="27">
        <f t="shared" si="0"/>
        <v>82740.24</v>
      </c>
      <c r="C18" s="27">
        <f>SUM(L26:L32)</f>
        <v>47791.240000000005</v>
      </c>
      <c r="D18" s="27">
        <f>D15</f>
        <v>12987</v>
      </c>
      <c r="E18" s="27">
        <f>E15</f>
        <v>18980</v>
      </c>
      <c r="F18" s="27">
        <f>F15</f>
        <v>2982</v>
      </c>
      <c r="G18" s="27">
        <f>SUM(L34:L35)</f>
        <v>2624.04</v>
      </c>
      <c r="H18" s="27">
        <v>0</v>
      </c>
      <c r="I18" s="28"/>
      <c r="J18" s="27">
        <f t="shared" si="1"/>
        <v>85364.28</v>
      </c>
    </row>
    <row r="19" spans="1:13" ht="24">
      <c r="A19" s="11" t="s">
        <v>23</v>
      </c>
      <c r="B19" s="27">
        <f t="shared" si="0"/>
        <v>-41249.240000000005</v>
      </c>
      <c r="C19" s="27">
        <f aca="true" t="shared" si="2" ref="C19:H19">C14+C17-C18</f>
        <v>-22088.240000000005</v>
      </c>
      <c r="D19" s="27">
        <f t="shared" si="2"/>
        <v>-6694</v>
      </c>
      <c r="E19" s="27">
        <f t="shared" si="2"/>
        <v>-11176</v>
      </c>
      <c r="F19" s="27">
        <f t="shared" si="2"/>
        <v>-1291</v>
      </c>
      <c r="G19" s="27">
        <f t="shared" si="2"/>
        <v>14192.96</v>
      </c>
      <c r="H19" s="27">
        <f t="shared" si="2"/>
        <v>5715</v>
      </c>
      <c r="I19" s="28"/>
      <c r="J19" s="27">
        <f t="shared" si="1"/>
        <v>-21341.280000000006</v>
      </c>
      <c r="L19" s="14"/>
      <c r="M19" s="14"/>
    </row>
    <row r="20" spans="1:13" ht="24">
      <c r="A20" s="11" t="s">
        <v>24</v>
      </c>
      <c r="B20" s="27">
        <f t="shared" si="0"/>
        <v>342.75999999999476</v>
      </c>
      <c r="C20" s="27">
        <f aca="true" t="shared" si="3" ref="C20:H20">C13+C15-C18</f>
        <v>342.75999999999476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28966.96</v>
      </c>
      <c r="H20" s="27">
        <f t="shared" si="3"/>
        <v>12162</v>
      </c>
      <c r="I20" s="28"/>
      <c r="J20" s="27">
        <f t="shared" si="1"/>
        <v>41471.719999999994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4</v>
      </c>
      <c r="L26" s="21">
        <f>C17*0.12</f>
        <v>3084.3599999999997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4</v>
      </c>
      <c r="L27" s="21">
        <v>4655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4</v>
      </c>
      <c r="L28" s="21">
        <v>2537</v>
      </c>
    </row>
    <row r="29" spans="1:12" ht="14.25" customHeight="1">
      <c r="A29" s="19" t="s">
        <v>137</v>
      </c>
      <c r="B29" s="49" t="s">
        <v>138</v>
      </c>
      <c r="C29" s="50"/>
      <c r="D29" s="50"/>
      <c r="E29" s="50"/>
      <c r="F29" s="50"/>
      <c r="G29" s="50"/>
      <c r="H29" s="50"/>
      <c r="I29" s="51"/>
      <c r="J29" s="18" t="s">
        <v>33</v>
      </c>
      <c r="K29" s="20">
        <v>4</v>
      </c>
      <c r="L29" s="22">
        <f>1439.72*4</f>
        <v>5758.88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4</v>
      </c>
      <c r="L30" s="21">
        <v>8147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4</v>
      </c>
      <c r="L31" s="21">
        <f>2.5*F4*4</f>
        <v>20783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4</v>
      </c>
      <c r="L32" s="22">
        <v>2826</v>
      </c>
      <c r="N32" s="23"/>
    </row>
    <row r="33" spans="1:12" ht="12">
      <c r="A33" s="45" t="s">
        <v>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3" ht="49.5" customHeight="1">
      <c r="A34" s="19" t="s">
        <v>31</v>
      </c>
      <c r="B34" s="44" t="s">
        <v>32</v>
      </c>
      <c r="C34" s="44"/>
      <c r="D34" s="44"/>
      <c r="E34" s="44"/>
      <c r="F34" s="44"/>
      <c r="G34" s="44"/>
      <c r="H34" s="44"/>
      <c r="I34" s="44"/>
      <c r="J34" s="18" t="s">
        <v>33</v>
      </c>
      <c r="K34" s="20">
        <v>10</v>
      </c>
      <c r="L34" s="18">
        <f>G17*0.12</f>
        <v>2018.04</v>
      </c>
      <c r="M34" s="14"/>
    </row>
    <row r="35" spans="1:14" ht="15" customHeight="1">
      <c r="A35" s="19" t="s">
        <v>61</v>
      </c>
      <c r="B35" s="44" t="s">
        <v>143</v>
      </c>
      <c r="C35" s="44"/>
      <c r="D35" s="44"/>
      <c r="E35" s="44"/>
      <c r="F35" s="44"/>
      <c r="G35" s="44"/>
      <c r="H35" s="44"/>
      <c r="I35" s="44"/>
      <c r="J35" s="18" t="s">
        <v>47</v>
      </c>
      <c r="K35" s="30" t="s">
        <v>153</v>
      </c>
      <c r="L35" s="18">
        <v>606</v>
      </c>
      <c r="N35" s="14"/>
    </row>
    <row r="36" spans="1:12" ht="12">
      <c r="A36" s="45" t="s">
        <v>51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29.25" customHeight="1">
      <c r="A37" s="19" t="s">
        <v>52</v>
      </c>
      <c r="B37" s="44" t="s">
        <v>53</v>
      </c>
      <c r="C37" s="44"/>
      <c r="D37" s="44"/>
      <c r="E37" s="44"/>
      <c r="F37" s="44"/>
      <c r="G37" s="44"/>
      <c r="H37" s="44"/>
      <c r="I37" s="44"/>
      <c r="J37" s="18" t="s">
        <v>33</v>
      </c>
      <c r="K37" s="20">
        <v>4</v>
      </c>
      <c r="L37" s="24">
        <f>D15</f>
        <v>12987</v>
      </c>
    </row>
    <row r="38" spans="1:12" ht="12">
      <c r="A38" s="45" t="s">
        <v>54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2">
      <c r="A39" s="19" t="s">
        <v>54</v>
      </c>
      <c r="B39" s="44" t="s">
        <v>55</v>
      </c>
      <c r="C39" s="44"/>
      <c r="D39" s="44"/>
      <c r="E39" s="44"/>
      <c r="F39" s="44"/>
      <c r="G39" s="44"/>
      <c r="H39" s="44"/>
      <c r="I39" s="44"/>
      <c r="J39" s="18" t="s">
        <v>33</v>
      </c>
      <c r="K39" s="20">
        <v>4</v>
      </c>
      <c r="L39" s="24">
        <f>E18</f>
        <v>18980</v>
      </c>
    </row>
    <row r="40" spans="1:12" ht="12">
      <c r="A40" s="45" t="s">
        <v>56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2">
      <c r="A41" s="19" t="s">
        <v>57</v>
      </c>
      <c r="B41" s="44" t="s">
        <v>58</v>
      </c>
      <c r="C41" s="44"/>
      <c r="D41" s="44"/>
      <c r="E41" s="44"/>
      <c r="F41" s="44"/>
      <c r="G41" s="44"/>
      <c r="H41" s="44"/>
      <c r="I41" s="44"/>
      <c r="J41" s="18" t="s">
        <v>33</v>
      </c>
      <c r="K41" s="20">
        <v>4</v>
      </c>
      <c r="L41" s="24">
        <f>F15</f>
        <v>2982</v>
      </c>
    </row>
    <row r="44" spans="1:2" ht="12">
      <c r="A44" s="25" t="s">
        <v>94</v>
      </c>
      <c r="B44" s="1" t="s">
        <v>95</v>
      </c>
    </row>
  </sheetData>
  <mergeCells count="29">
    <mergeCell ref="B41:I41"/>
    <mergeCell ref="B37:I37"/>
    <mergeCell ref="A38:L38"/>
    <mergeCell ref="B39:I39"/>
    <mergeCell ref="A40:L40"/>
    <mergeCell ref="A36:L36"/>
    <mergeCell ref="B34:I34"/>
    <mergeCell ref="B35:I35"/>
    <mergeCell ref="A33:L33"/>
    <mergeCell ref="B29:I29"/>
    <mergeCell ref="B30:I30"/>
    <mergeCell ref="B31:I31"/>
    <mergeCell ref="B32:I32"/>
    <mergeCell ref="A25:L25"/>
    <mergeCell ref="B26:I26"/>
    <mergeCell ref="B27:I27"/>
    <mergeCell ref="B28:I28"/>
    <mergeCell ref="J9:J11"/>
    <mergeCell ref="B10:B11"/>
    <mergeCell ref="C10:F10"/>
    <mergeCell ref="B23:I23"/>
    <mergeCell ref="A9:A11"/>
    <mergeCell ref="B9:F9"/>
    <mergeCell ref="G9:G11"/>
    <mergeCell ref="H9:H11"/>
    <mergeCell ref="A1:J1"/>
    <mergeCell ref="A2:J2"/>
    <mergeCell ref="D4:E4"/>
    <mergeCell ref="A6:C6"/>
  </mergeCells>
  <printOptions/>
  <pageMargins left="0.2" right="0.22" top="0.34" bottom="0.24" header="0.24" footer="0.24"/>
  <pageSetup horizontalDpi="600" verticalDpi="600" orientation="portrait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E18" sqref="E18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59</v>
      </c>
      <c r="B4" s="5"/>
      <c r="C4" s="5"/>
      <c r="D4" s="56" t="s">
        <v>1</v>
      </c>
      <c r="E4" s="56"/>
      <c r="F4" s="6">
        <v>1343.5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33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57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/>
      <c r="F12" s="12">
        <v>0.48</v>
      </c>
      <c r="G12" s="12">
        <v>4.8</v>
      </c>
      <c r="H12" s="12">
        <v>1.53</v>
      </c>
      <c r="I12" s="13"/>
      <c r="J12" s="12">
        <f>SUM(C12:I12)</f>
        <v>15.78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111409</v>
      </c>
      <c r="C15" s="27">
        <v>85712</v>
      </c>
      <c r="D15" s="27">
        <v>21828</v>
      </c>
      <c r="E15" s="27">
        <v>0</v>
      </c>
      <c r="F15" s="27">
        <v>3869</v>
      </c>
      <c r="G15" s="27">
        <v>64284</v>
      </c>
      <c r="H15" s="27">
        <v>18478</v>
      </c>
      <c r="I15" s="28"/>
      <c r="J15" s="27">
        <f t="shared" si="1"/>
        <v>194171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92779</v>
      </c>
      <c r="C17" s="27">
        <v>70977</v>
      </c>
      <c r="D17" s="27">
        <v>18001</v>
      </c>
      <c r="E17" s="27">
        <v>0</v>
      </c>
      <c r="F17" s="27">
        <v>3801</v>
      </c>
      <c r="G17" s="27">
        <v>53046</v>
      </c>
      <c r="H17" s="27">
        <v>15098</v>
      </c>
      <c r="I17" s="28"/>
      <c r="J17" s="27">
        <f t="shared" si="1"/>
        <v>160923</v>
      </c>
      <c r="L17" s="14"/>
    </row>
    <row r="18" spans="1:10" ht="12">
      <c r="A18" s="11" t="s">
        <v>22</v>
      </c>
      <c r="B18" s="27">
        <f t="shared" si="0"/>
        <v>110145.11</v>
      </c>
      <c r="C18" s="27">
        <f>SUM(L26:L33)</f>
        <v>84448.11</v>
      </c>
      <c r="D18" s="27">
        <f>D15</f>
        <v>21828</v>
      </c>
      <c r="E18" s="27">
        <v>0</v>
      </c>
      <c r="F18" s="27">
        <f>F15</f>
        <v>3869</v>
      </c>
      <c r="G18" s="27">
        <f>SUM(L35:L39)</f>
        <v>26485.52</v>
      </c>
      <c r="H18" s="27">
        <v>0</v>
      </c>
      <c r="I18" s="28"/>
      <c r="J18" s="27">
        <f t="shared" si="1"/>
        <v>136630.63</v>
      </c>
    </row>
    <row r="19" spans="1:13" ht="24">
      <c r="A19" s="11" t="s">
        <v>23</v>
      </c>
      <c r="B19" s="27">
        <f t="shared" si="0"/>
        <v>-17366.11</v>
      </c>
      <c r="C19" s="27">
        <f aca="true" t="shared" si="2" ref="C19:H19">C14+C17-C18</f>
        <v>-13471.11</v>
      </c>
      <c r="D19" s="27">
        <f t="shared" si="2"/>
        <v>-3827</v>
      </c>
      <c r="E19" s="27">
        <v>0</v>
      </c>
      <c r="F19" s="27">
        <f t="shared" si="2"/>
        <v>-68</v>
      </c>
      <c r="G19" s="27">
        <f t="shared" si="2"/>
        <v>26560.48</v>
      </c>
      <c r="H19" s="27">
        <f t="shared" si="2"/>
        <v>15098</v>
      </c>
      <c r="I19" s="28"/>
      <c r="J19" s="27">
        <f t="shared" si="1"/>
        <v>24292.37</v>
      </c>
      <c r="L19" s="14"/>
      <c r="M19" s="14"/>
    </row>
    <row r="20" spans="1:13" ht="24">
      <c r="A20" s="11" t="s">
        <v>24</v>
      </c>
      <c r="B20" s="27">
        <f t="shared" si="0"/>
        <v>1263.8899999999994</v>
      </c>
      <c r="C20" s="27">
        <f aca="true" t="shared" si="3" ref="C20:H20">C13+C15-C18</f>
        <v>1263.8899999999994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37798.479999999996</v>
      </c>
      <c r="H20" s="27">
        <f t="shared" si="3"/>
        <v>18478</v>
      </c>
      <c r="I20" s="28"/>
      <c r="J20" s="27">
        <f t="shared" si="1"/>
        <v>57540.369999999995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8517.24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7523.6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4389</v>
      </c>
    </row>
    <row r="29" spans="1:12" ht="12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13141</v>
      </c>
    </row>
    <row r="30" spans="1:12" ht="48.75" customHeight="1">
      <c r="A30" s="19" t="s">
        <v>41</v>
      </c>
      <c r="B30" s="44" t="s">
        <v>42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f>2.6*F4*10</f>
        <v>34931</v>
      </c>
    </row>
    <row r="31" spans="1:14" ht="27.75" customHeight="1">
      <c r="A31" s="19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2">
        <v>4568</v>
      </c>
      <c r="N31" s="23"/>
    </row>
    <row r="32" spans="1:14" ht="11.25" customHeight="1">
      <c r="A32" s="19" t="s">
        <v>45</v>
      </c>
      <c r="B32" s="44" t="s">
        <v>63</v>
      </c>
      <c r="C32" s="44"/>
      <c r="D32" s="44"/>
      <c r="E32" s="44"/>
      <c r="F32" s="44"/>
      <c r="G32" s="44"/>
      <c r="H32" s="44"/>
      <c r="I32" s="44"/>
      <c r="J32" s="26" t="s">
        <v>40</v>
      </c>
      <c r="K32" s="20">
        <v>683.93</v>
      </c>
      <c r="L32" s="26">
        <v>9648.27</v>
      </c>
      <c r="N32" s="23"/>
    </row>
    <row r="33" spans="1:14" ht="15.75" customHeight="1">
      <c r="A33" s="19" t="s">
        <v>45</v>
      </c>
      <c r="B33" s="44" t="s">
        <v>687</v>
      </c>
      <c r="C33" s="44"/>
      <c r="D33" s="44"/>
      <c r="E33" s="44"/>
      <c r="F33" s="44"/>
      <c r="G33" s="44"/>
      <c r="H33" s="44"/>
      <c r="I33" s="46"/>
      <c r="J33" s="26" t="s">
        <v>487</v>
      </c>
      <c r="K33" s="20">
        <v>1.5</v>
      </c>
      <c r="L33" s="26">
        <v>1730</v>
      </c>
      <c r="N33" s="23"/>
    </row>
    <row r="34" spans="1:12" ht="12">
      <c r="A34" s="45" t="s">
        <v>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3" ht="49.5" customHeight="1">
      <c r="A35" s="19" t="s">
        <v>31</v>
      </c>
      <c r="B35" s="44" t="s">
        <v>32</v>
      </c>
      <c r="C35" s="44"/>
      <c r="D35" s="44"/>
      <c r="E35" s="44"/>
      <c r="F35" s="44"/>
      <c r="G35" s="44"/>
      <c r="H35" s="44"/>
      <c r="I35" s="44"/>
      <c r="J35" s="18" t="s">
        <v>33</v>
      </c>
      <c r="K35" s="20">
        <v>10</v>
      </c>
      <c r="L35" s="18">
        <f>G17*0.12</f>
        <v>6365.5199999999995</v>
      </c>
      <c r="M35" s="14"/>
    </row>
    <row r="36" spans="1:14" ht="15" customHeight="1">
      <c r="A36" s="19" t="s">
        <v>48</v>
      </c>
      <c r="B36" s="44" t="s">
        <v>60</v>
      </c>
      <c r="C36" s="44"/>
      <c r="D36" s="44"/>
      <c r="E36" s="44"/>
      <c r="F36" s="44"/>
      <c r="G36" s="44"/>
      <c r="H36" s="44"/>
      <c r="I36" s="44"/>
      <c r="J36" s="18" t="s">
        <v>47</v>
      </c>
      <c r="K36" s="20">
        <v>1</v>
      </c>
      <c r="L36" s="18">
        <v>6650</v>
      </c>
      <c r="N36" s="14"/>
    </row>
    <row r="37" spans="1:12" ht="14.25" customHeight="1">
      <c r="A37" s="19" t="s">
        <v>61</v>
      </c>
      <c r="B37" s="44" t="s">
        <v>70</v>
      </c>
      <c r="C37" s="44"/>
      <c r="D37" s="44"/>
      <c r="E37" s="44"/>
      <c r="F37" s="44"/>
      <c r="G37" s="44"/>
      <c r="H37" s="44"/>
      <c r="I37" s="44"/>
      <c r="J37" s="18" t="s">
        <v>47</v>
      </c>
      <c r="K37" s="20">
        <v>3</v>
      </c>
      <c r="L37" s="18">
        <v>2014</v>
      </c>
    </row>
    <row r="38" spans="1:12" ht="14.25" customHeight="1">
      <c r="A38" s="19" t="s">
        <v>48</v>
      </c>
      <c r="B38" s="44" t="s">
        <v>93</v>
      </c>
      <c r="C38" s="44"/>
      <c r="D38" s="44"/>
      <c r="E38" s="44"/>
      <c r="F38" s="44"/>
      <c r="G38" s="44"/>
      <c r="H38" s="44"/>
      <c r="I38" s="44"/>
      <c r="J38" s="18" t="s">
        <v>47</v>
      </c>
      <c r="K38" s="20">
        <v>2</v>
      </c>
      <c r="L38" s="18">
        <v>360</v>
      </c>
    </row>
    <row r="39" spans="1:12" ht="12" customHeight="1">
      <c r="A39" s="19" t="s">
        <v>62</v>
      </c>
      <c r="B39" s="44" t="s">
        <v>74</v>
      </c>
      <c r="C39" s="44"/>
      <c r="D39" s="44"/>
      <c r="E39" s="44"/>
      <c r="F39" s="44"/>
      <c r="G39" s="44"/>
      <c r="H39" s="44"/>
      <c r="I39" s="44"/>
      <c r="J39" s="18" t="s">
        <v>40</v>
      </c>
      <c r="K39" s="20">
        <v>29.7</v>
      </c>
      <c r="L39" s="18">
        <v>11096</v>
      </c>
    </row>
    <row r="40" spans="1:12" ht="12">
      <c r="A40" s="45" t="s">
        <v>51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29.25" customHeight="1">
      <c r="A41" s="19" t="s">
        <v>52</v>
      </c>
      <c r="B41" s="44" t="s">
        <v>53</v>
      </c>
      <c r="C41" s="44"/>
      <c r="D41" s="44"/>
      <c r="E41" s="44"/>
      <c r="F41" s="44"/>
      <c r="G41" s="44"/>
      <c r="H41" s="44"/>
      <c r="I41" s="44"/>
      <c r="J41" s="18" t="s">
        <v>33</v>
      </c>
      <c r="K41" s="20">
        <v>10</v>
      </c>
      <c r="L41" s="24">
        <f>D15</f>
        <v>21828</v>
      </c>
    </row>
    <row r="42" spans="1:12" ht="12">
      <c r="A42" s="45" t="s">
        <v>54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2">
      <c r="A43" s="19" t="s">
        <v>54</v>
      </c>
      <c r="B43" s="44" t="s">
        <v>55</v>
      </c>
      <c r="C43" s="44"/>
      <c r="D43" s="44"/>
      <c r="E43" s="44"/>
      <c r="F43" s="44"/>
      <c r="G43" s="44"/>
      <c r="H43" s="44"/>
      <c r="I43" s="44"/>
      <c r="J43" s="18" t="s">
        <v>33</v>
      </c>
      <c r="K43" s="20">
        <v>10</v>
      </c>
      <c r="L43" s="24">
        <f>E18</f>
        <v>0</v>
      </c>
    </row>
    <row r="44" spans="1:12" ht="12">
      <c r="A44" s="45" t="s">
        <v>56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2">
      <c r="A45" s="19" t="s">
        <v>57</v>
      </c>
      <c r="B45" s="44" t="s">
        <v>58</v>
      </c>
      <c r="C45" s="44"/>
      <c r="D45" s="44"/>
      <c r="E45" s="44"/>
      <c r="F45" s="44"/>
      <c r="G45" s="44"/>
      <c r="H45" s="44"/>
      <c r="I45" s="44"/>
      <c r="J45" s="18" t="s">
        <v>33</v>
      </c>
      <c r="K45" s="20">
        <v>10</v>
      </c>
      <c r="L45" s="24">
        <f>F15</f>
        <v>3869</v>
      </c>
    </row>
    <row r="48" spans="1:2" ht="12">
      <c r="A48" s="25" t="s">
        <v>94</v>
      </c>
      <c r="B48" s="1" t="s">
        <v>95</v>
      </c>
    </row>
  </sheetData>
  <mergeCells count="33">
    <mergeCell ref="B38:I38"/>
    <mergeCell ref="B39:I39"/>
    <mergeCell ref="A34:L34"/>
    <mergeCell ref="A44:L44"/>
    <mergeCell ref="B35:I35"/>
    <mergeCell ref="B36:I36"/>
    <mergeCell ref="B37:I37"/>
    <mergeCell ref="B45:I45"/>
    <mergeCell ref="A40:L40"/>
    <mergeCell ref="B41:I41"/>
    <mergeCell ref="A42:L42"/>
    <mergeCell ref="B43:I43"/>
    <mergeCell ref="B31:I31"/>
    <mergeCell ref="B32:I32"/>
    <mergeCell ref="B33:I33"/>
    <mergeCell ref="B29:I29"/>
    <mergeCell ref="B30:I30"/>
    <mergeCell ref="A25:L25"/>
    <mergeCell ref="B26:I26"/>
    <mergeCell ref="B27:I27"/>
    <mergeCell ref="B28:I28"/>
    <mergeCell ref="J9:J11"/>
    <mergeCell ref="B10:B11"/>
    <mergeCell ref="C10:F10"/>
    <mergeCell ref="B23:I23"/>
    <mergeCell ref="A9:A11"/>
    <mergeCell ref="B9:F9"/>
    <mergeCell ref="G9:G11"/>
    <mergeCell ref="H9:H11"/>
    <mergeCell ref="A1:J1"/>
    <mergeCell ref="A2:J2"/>
    <mergeCell ref="D4:E4"/>
    <mergeCell ref="A6:C6"/>
  </mergeCells>
  <printOptions/>
  <pageMargins left="0.2" right="0.79" top="0.24" bottom="0.29" header="0.24" footer="0.24"/>
  <pageSetup horizontalDpi="600" verticalDpi="600" orientation="portrait" paperSize="9" scale="64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E21">
      <selection activeCell="B28" sqref="B28:I28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64</v>
      </c>
      <c r="B4" s="5"/>
      <c r="C4" s="5"/>
      <c r="D4" s="56" t="s">
        <v>1</v>
      </c>
      <c r="E4" s="56"/>
      <c r="F4" s="6">
        <v>1368.8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33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62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/>
      <c r="F12" s="12">
        <v>0.48</v>
      </c>
      <c r="G12" s="12">
        <v>4.8</v>
      </c>
      <c r="H12" s="12">
        <v>1.53</v>
      </c>
      <c r="I12" s="13"/>
      <c r="J12" s="12">
        <f>SUM(C12:I12)</f>
        <v>15.78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114275</v>
      </c>
      <c r="C15" s="27">
        <v>87160</v>
      </c>
      <c r="D15" s="27">
        <v>21951</v>
      </c>
      <c r="E15" s="27">
        <v>0</v>
      </c>
      <c r="F15" s="27">
        <v>5164</v>
      </c>
      <c r="G15" s="27">
        <v>64306</v>
      </c>
      <c r="H15" s="27">
        <v>17767</v>
      </c>
      <c r="I15" s="28"/>
      <c r="J15" s="27">
        <f t="shared" si="1"/>
        <v>196348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90104</v>
      </c>
      <c r="C17" s="27">
        <v>68925</v>
      </c>
      <c r="D17" s="27">
        <v>16945</v>
      </c>
      <c r="E17" s="27">
        <v>0</v>
      </c>
      <c r="F17" s="27">
        <v>4234</v>
      </c>
      <c r="G17" s="27">
        <v>50372</v>
      </c>
      <c r="H17" s="27">
        <v>14459</v>
      </c>
      <c r="I17" s="28"/>
      <c r="J17" s="27">
        <f t="shared" si="1"/>
        <v>154935</v>
      </c>
      <c r="L17" s="14"/>
    </row>
    <row r="18" spans="1:10" ht="12">
      <c r="A18" s="11" t="s">
        <v>22</v>
      </c>
      <c r="B18" s="27">
        <f t="shared" si="0"/>
        <v>110057.465</v>
      </c>
      <c r="C18" s="27">
        <f>SUM(L26:L34)</f>
        <v>82942.465</v>
      </c>
      <c r="D18" s="27">
        <f>D15</f>
        <v>21951</v>
      </c>
      <c r="E18" s="27">
        <v>0</v>
      </c>
      <c r="F18" s="27">
        <f>F15</f>
        <v>5164</v>
      </c>
      <c r="G18" s="27">
        <f>SUM(L36:L46)</f>
        <v>49777.64</v>
      </c>
      <c r="H18" s="27">
        <v>0</v>
      </c>
      <c r="I18" s="28"/>
      <c r="J18" s="27">
        <f t="shared" si="1"/>
        <v>159835.10499999998</v>
      </c>
    </row>
    <row r="19" spans="1:13" ht="24">
      <c r="A19" s="11" t="s">
        <v>23</v>
      </c>
      <c r="B19" s="27">
        <f t="shared" si="0"/>
        <v>-19953.464999999997</v>
      </c>
      <c r="C19" s="27">
        <f aca="true" t="shared" si="2" ref="C19:H19">C14+C17-C18</f>
        <v>-14017.464999999997</v>
      </c>
      <c r="D19" s="27">
        <f t="shared" si="2"/>
        <v>-5006</v>
      </c>
      <c r="E19" s="27">
        <v>0</v>
      </c>
      <c r="F19" s="27">
        <f t="shared" si="2"/>
        <v>-930</v>
      </c>
      <c r="G19" s="27">
        <f t="shared" si="2"/>
        <v>594.3600000000006</v>
      </c>
      <c r="H19" s="27">
        <f t="shared" si="2"/>
        <v>14459</v>
      </c>
      <c r="I19" s="28"/>
      <c r="J19" s="27">
        <f t="shared" si="1"/>
        <v>-4900.104999999996</v>
      </c>
      <c r="L19" s="14"/>
      <c r="M19" s="14"/>
    </row>
    <row r="20" spans="1:13" ht="24">
      <c r="A20" s="11" t="s">
        <v>24</v>
      </c>
      <c r="B20" s="27">
        <f t="shared" si="0"/>
        <v>4217.5350000000035</v>
      </c>
      <c r="C20" s="27">
        <f aca="true" t="shared" si="3" ref="C20:H20">C13+C15-C18</f>
        <v>4217.5350000000035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14528.36</v>
      </c>
      <c r="H20" s="27">
        <f t="shared" si="3"/>
        <v>17767</v>
      </c>
      <c r="I20" s="28"/>
      <c r="J20" s="27">
        <f t="shared" si="1"/>
        <v>36512.895000000004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8271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7665.28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4318.735</v>
      </c>
    </row>
    <row r="29" spans="1:12" ht="12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13389</v>
      </c>
    </row>
    <row r="30" spans="1:12" ht="48.75" customHeight="1">
      <c r="A30" s="19" t="s">
        <v>41</v>
      </c>
      <c r="B30" s="44" t="s">
        <v>42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f>2.75*F4*10</f>
        <v>37642</v>
      </c>
    </row>
    <row r="31" spans="1:14" ht="27.75" customHeight="1">
      <c r="A31" s="19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40" t="s">
        <v>720</v>
      </c>
      <c r="N31" s="23"/>
    </row>
    <row r="32" spans="1:14" ht="14.25" customHeight="1">
      <c r="A32" s="19" t="s">
        <v>45</v>
      </c>
      <c r="B32" s="44" t="s">
        <v>685</v>
      </c>
      <c r="C32" s="44"/>
      <c r="D32" s="44"/>
      <c r="E32" s="44"/>
      <c r="F32" s="44"/>
      <c r="G32" s="44"/>
      <c r="H32" s="44"/>
      <c r="I32" s="44"/>
      <c r="J32" s="26" t="s">
        <v>118</v>
      </c>
      <c r="K32" s="26">
        <v>0.0249</v>
      </c>
      <c r="L32" s="26">
        <v>236</v>
      </c>
      <c r="N32" s="23"/>
    </row>
    <row r="33" spans="1:14" ht="15" customHeight="1">
      <c r="A33" s="19" t="s">
        <v>45</v>
      </c>
      <c r="B33" s="44" t="s">
        <v>63</v>
      </c>
      <c r="C33" s="44"/>
      <c r="D33" s="44"/>
      <c r="E33" s="44"/>
      <c r="F33" s="44"/>
      <c r="G33" s="44"/>
      <c r="H33" s="44"/>
      <c r="I33" s="44"/>
      <c r="J33" s="26" t="s">
        <v>40</v>
      </c>
      <c r="K33" s="26">
        <v>683.93</v>
      </c>
      <c r="L33" s="26">
        <v>9690.45</v>
      </c>
      <c r="N33" s="23"/>
    </row>
    <row r="34" spans="1:14" ht="15" customHeight="1">
      <c r="A34" s="19" t="s">
        <v>45</v>
      </c>
      <c r="B34" s="44" t="s">
        <v>687</v>
      </c>
      <c r="C34" s="44"/>
      <c r="D34" s="44"/>
      <c r="E34" s="44"/>
      <c r="F34" s="44"/>
      <c r="G34" s="44"/>
      <c r="H34" s="44"/>
      <c r="I34" s="46"/>
      <c r="J34" s="26" t="s">
        <v>487</v>
      </c>
      <c r="K34" s="20">
        <v>1.5</v>
      </c>
      <c r="L34" s="26">
        <v>1730</v>
      </c>
      <c r="N34" s="23"/>
    </row>
    <row r="35" spans="1:12" ht="12">
      <c r="A35" s="45" t="s">
        <v>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3" ht="49.5" customHeight="1">
      <c r="A36" s="19" t="s">
        <v>31</v>
      </c>
      <c r="B36" s="44" t="s">
        <v>32</v>
      </c>
      <c r="C36" s="44"/>
      <c r="D36" s="44"/>
      <c r="E36" s="44"/>
      <c r="F36" s="44"/>
      <c r="G36" s="44"/>
      <c r="H36" s="44"/>
      <c r="I36" s="44"/>
      <c r="J36" s="18" t="s">
        <v>33</v>
      </c>
      <c r="K36" s="20">
        <v>10</v>
      </c>
      <c r="L36" s="18">
        <f>G17*0.12</f>
        <v>6044.639999999999</v>
      </c>
      <c r="M36" s="14"/>
    </row>
    <row r="37" spans="1:14" ht="15" customHeight="1">
      <c r="A37" s="19" t="s">
        <v>48</v>
      </c>
      <c r="B37" s="44" t="s">
        <v>65</v>
      </c>
      <c r="C37" s="44"/>
      <c r="D37" s="44"/>
      <c r="E37" s="44"/>
      <c r="F37" s="44"/>
      <c r="G37" s="44"/>
      <c r="H37" s="44"/>
      <c r="I37" s="44"/>
      <c r="J37" s="18" t="s">
        <v>46</v>
      </c>
      <c r="K37" s="20">
        <v>4</v>
      </c>
      <c r="L37" s="18">
        <v>2171</v>
      </c>
      <c r="N37" s="14"/>
    </row>
    <row r="38" spans="1:14" ht="15" customHeight="1">
      <c r="A38" s="19" t="s">
        <v>48</v>
      </c>
      <c r="B38" s="44" t="s">
        <v>66</v>
      </c>
      <c r="C38" s="44"/>
      <c r="D38" s="44"/>
      <c r="E38" s="44"/>
      <c r="F38" s="44"/>
      <c r="G38" s="44"/>
      <c r="H38" s="44"/>
      <c r="I38" s="44"/>
      <c r="J38" s="18" t="s">
        <v>46</v>
      </c>
      <c r="K38" s="20">
        <v>1</v>
      </c>
      <c r="L38" s="18">
        <v>341</v>
      </c>
      <c r="N38" s="14"/>
    </row>
    <row r="39" spans="1:14" ht="15" customHeight="1">
      <c r="A39" s="19" t="s">
        <v>48</v>
      </c>
      <c r="B39" s="44" t="s">
        <v>67</v>
      </c>
      <c r="C39" s="44"/>
      <c r="D39" s="44"/>
      <c r="E39" s="44"/>
      <c r="F39" s="44"/>
      <c r="G39" s="44"/>
      <c r="H39" s="44"/>
      <c r="I39" s="44"/>
      <c r="J39" s="18" t="s">
        <v>47</v>
      </c>
      <c r="K39" s="29">
        <v>36988</v>
      </c>
      <c r="L39" s="18">
        <v>8919</v>
      </c>
      <c r="N39" s="14"/>
    </row>
    <row r="40" spans="1:14" ht="15" customHeight="1">
      <c r="A40" s="19" t="s">
        <v>62</v>
      </c>
      <c r="B40" s="44" t="s">
        <v>68</v>
      </c>
      <c r="C40" s="44"/>
      <c r="D40" s="44"/>
      <c r="E40" s="44"/>
      <c r="F40" s="44"/>
      <c r="G40" s="44"/>
      <c r="H40" s="44"/>
      <c r="I40" s="44"/>
      <c r="J40" s="18" t="s">
        <v>40</v>
      </c>
      <c r="K40" s="20">
        <v>1</v>
      </c>
      <c r="L40" s="18">
        <v>291</v>
      </c>
      <c r="N40" s="14"/>
    </row>
    <row r="41" spans="1:14" ht="15" customHeight="1">
      <c r="A41" s="19" t="s">
        <v>62</v>
      </c>
      <c r="B41" s="44" t="s">
        <v>68</v>
      </c>
      <c r="C41" s="44"/>
      <c r="D41" s="44"/>
      <c r="E41" s="44"/>
      <c r="F41" s="44"/>
      <c r="G41" s="44"/>
      <c r="H41" s="44"/>
      <c r="I41" s="44"/>
      <c r="J41" s="18" t="s">
        <v>40</v>
      </c>
      <c r="K41" s="20">
        <v>7.9</v>
      </c>
      <c r="L41" s="18">
        <v>4983</v>
      </c>
      <c r="N41" s="14"/>
    </row>
    <row r="42" spans="1:14" ht="15" customHeight="1">
      <c r="A42" s="19" t="s">
        <v>61</v>
      </c>
      <c r="B42" s="44" t="s">
        <v>70</v>
      </c>
      <c r="C42" s="44"/>
      <c r="D42" s="44"/>
      <c r="E42" s="44"/>
      <c r="F42" s="44"/>
      <c r="G42" s="44"/>
      <c r="H42" s="44"/>
      <c r="I42" s="44"/>
      <c r="J42" s="18" t="s">
        <v>47</v>
      </c>
      <c r="K42" s="20">
        <v>3</v>
      </c>
      <c r="L42" s="18">
        <v>2014</v>
      </c>
      <c r="N42" s="14"/>
    </row>
    <row r="43" spans="1:14" ht="15" customHeight="1">
      <c r="A43" s="19" t="s">
        <v>62</v>
      </c>
      <c r="B43" s="44" t="s">
        <v>69</v>
      </c>
      <c r="C43" s="44"/>
      <c r="D43" s="44"/>
      <c r="E43" s="44"/>
      <c r="F43" s="44"/>
      <c r="G43" s="44"/>
      <c r="H43" s="44"/>
      <c r="I43" s="44"/>
      <c r="J43" s="18" t="s">
        <v>40</v>
      </c>
      <c r="K43" s="20">
        <v>11.4</v>
      </c>
      <c r="L43" s="18">
        <v>6801</v>
      </c>
      <c r="N43" s="14"/>
    </row>
    <row r="44" spans="1:14" ht="15" customHeight="1">
      <c r="A44" s="19" t="s">
        <v>71</v>
      </c>
      <c r="B44" s="44" t="s">
        <v>72</v>
      </c>
      <c r="C44" s="44"/>
      <c r="D44" s="44"/>
      <c r="E44" s="44"/>
      <c r="F44" s="44"/>
      <c r="G44" s="44"/>
      <c r="H44" s="44"/>
      <c r="I44" s="44"/>
      <c r="J44" s="18" t="s">
        <v>40</v>
      </c>
      <c r="K44" s="20">
        <v>46.64</v>
      </c>
      <c r="L44" s="18">
        <v>16083</v>
      </c>
      <c r="N44" s="14"/>
    </row>
    <row r="45" spans="1:12" ht="14.25" customHeight="1">
      <c r="A45" s="19" t="s">
        <v>49</v>
      </c>
      <c r="B45" s="44" t="s">
        <v>73</v>
      </c>
      <c r="C45" s="44"/>
      <c r="D45" s="44"/>
      <c r="E45" s="44"/>
      <c r="F45" s="44"/>
      <c r="G45" s="44"/>
      <c r="H45" s="44"/>
      <c r="I45" s="44"/>
      <c r="J45" s="18" t="s">
        <v>47</v>
      </c>
      <c r="K45" s="20">
        <v>1</v>
      </c>
      <c r="L45" s="18">
        <v>505</v>
      </c>
    </row>
    <row r="46" spans="1:12" ht="14.25" customHeight="1">
      <c r="A46" s="19" t="s">
        <v>62</v>
      </c>
      <c r="B46" s="44" t="s">
        <v>74</v>
      </c>
      <c r="C46" s="44"/>
      <c r="D46" s="44"/>
      <c r="E46" s="44"/>
      <c r="F46" s="44"/>
      <c r="G46" s="44"/>
      <c r="H46" s="44"/>
      <c r="I46" s="44"/>
      <c r="J46" s="18" t="s">
        <v>40</v>
      </c>
      <c r="K46" s="20">
        <v>1.98</v>
      </c>
      <c r="L46" s="18">
        <v>1625</v>
      </c>
    </row>
    <row r="47" spans="1:12" ht="12">
      <c r="A47" s="45" t="s">
        <v>51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29.25" customHeight="1">
      <c r="A48" s="19" t="s">
        <v>52</v>
      </c>
      <c r="B48" s="44" t="s">
        <v>53</v>
      </c>
      <c r="C48" s="44"/>
      <c r="D48" s="44"/>
      <c r="E48" s="44"/>
      <c r="F48" s="44"/>
      <c r="G48" s="44"/>
      <c r="H48" s="44"/>
      <c r="I48" s="44"/>
      <c r="J48" s="18" t="s">
        <v>33</v>
      </c>
      <c r="K48" s="20">
        <v>10</v>
      </c>
      <c r="L48" s="24">
        <f>D15</f>
        <v>21951</v>
      </c>
    </row>
    <row r="49" spans="1:12" ht="12">
      <c r="A49" s="45" t="s">
        <v>54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">
      <c r="A50" s="19" t="s">
        <v>54</v>
      </c>
      <c r="B50" s="44" t="s">
        <v>55</v>
      </c>
      <c r="C50" s="44"/>
      <c r="D50" s="44"/>
      <c r="E50" s="44"/>
      <c r="F50" s="44"/>
      <c r="G50" s="44"/>
      <c r="H50" s="44"/>
      <c r="I50" s="44"/>
      <c r="J50" s="18" t="s">
        <v>33</v>
      </c>
      <c r="K50" s="20">
        <v>10</v>
      </c>
      <c r="L50" s="24">
        <f>E18</f>
        <v>0</v>
      </c>
    </row>
    <row r="51" spans="1:12" ht="12">
      <c r="A51" s="45" t="s">
        <v>56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">
      <c r="A52" s="19" t="s">
        <v>57</v>
      </c>
      <c r="B52" s="44" t="s">
        <v>58</v>
      </c>
      <c r="C52" s="44"/>
      <c r="D52" s="44"/>
      <c r="E52" s="44"/>
      <c r="F52" s="44"/>
      <c r="G52" s="44"/>
      <c r="H52" s="44"/>
      <c r="I52" s="44"/>
      <c r="J52" s="18" t="s">
        <v>33</v>
      </c>
      <c r="K52" s="20">
        <v>10</v>
      </c>
      <c r="L52" s="24">
        <f>F15</f>
        <v>5164</v>
      </c>
    </row>
    <row r="55" spans="1:2" ht="12">
      <c r="A55" s="25" t="s">
        <v>94</v>
      </c>
      <c r="B55" s="1" t="s">
        <v>95</v>
      </c>
    </row>
  </sheetData>
  <mergeCells count="40">
    <mergeCell ref="B52:I52"/>
    <mergeCell ref="B38:I38"/>
    <mergeCell ref="B39:I39"/>
    <mergeCell ref="B40:I40"/>
    <mergeCell ref="B44:I44"/>
    <mergeCell ref="B42:I42"/>
    <mergeCell ref="B43:I43"/>
    <mergeCell ref="B41:I41"/>
    <mergeCell ref="B48:I48"/>
    <mergeCell ref="A49:L49"/>
    <mergeCell ref="B50:I50"/>
    <mergeCell ref="A51:L51"/>
    <mergeCell ref="B45:I45"/>
    <mergeCell ref="B46:I46"/>
    <mergeCell ref="A47:L47"/>
    <mergeCell ref="A35:L35"/>
    <mergeCell ref="B36:I36"/>
    <mergeCell ref="B37:I37"/>
    <mergeCell ref="B29:I29"/>
    <mergeCell ref="B30:I30"/>
    <mergeCell ref="B31:I31"/>
    <mergeCell ref="B33:I33"/>
    <mergeCell ref="B32:I32"/>
    <mergeCell ref="B34:I34"/>
    <mergeCell ref="A25:L25"/>
    <mergeCell ref="B26:I26"/>
    <mergeCell ref="B27:I27"/>
    <mergeCell ref="B28:I28"/>
    <mergeCell ref="J9:J11"/>
    <mergeCell ref="B10:B11"/>
    <mergeCell ref="C10:F10"/>
    <mergeCell ref="B23:I23"/>
    <mergeCell ref="A9:A11"/>
    <mergeCell ref="B9:F9"/>
    <mergeCell ref="G9:G11"/>
    <mergeCell ref="H9:H11"/>
    <mergeCell ref="A1:J1"/>
    <mergeCell ref="A2:J2"/>
    <mergeCell ref="D4:E4"/>
    <mergeCell ref="A6:C6"/>
  </mergeCells>
  <printOptions/>
  <pageMargins left="0.2" right="0.33" top="0.24" bottom="0.29" header="0.24" footer="0.24"/>
  <pageSetup horizontalDpi="600" verticalDpi="600" orientation="portrait" paperSize="9" scale="6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L7" sqref="L7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75</v>
      </c>
      <c r="B4" s="5"/>
      <c r="C4" s="5"/>
      <c r="D4" s="56" t="s">
        <v>1</v>
      </c>
      <c r="E4" s="56"/>
      <c r="F4" s="6">
        <v>822.1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18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34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61" t="s">
        <v>6</v>
      </c>
      <c r="B9" s="61" t="s">
        <v>7</v>
      </c>
      <c r="C9" s="61"/>
      <c r="D9" s="61"/>
      <c r="E9" s="61"/>
      <c r="F9" s="61"/>
      <c r="G9" s="61" t="s">
        <v>8</v>
      </c>
      <c r="H9" s="61" t="s">
        <v>9</v>
      </c>
      <c r="I9" s="42"/>
      <c r="J9" s="61" t="s">
        <v>10</v>
      </c>
      <c r="K9" s="9"/>
      <c r="L9" s="9"/>
      <c r="M9" s="9"/>
      <c r="N9" s="9"/>
      <c r="O9" s="9"/>
      <c r="P9" s="9"/>
    </row>
    <row r="10" spans="1:16" ht="12">
      <c r="A10" s="61"/>
      <c r="B10" s="61" t="s">
        <v>10</v>
      </c>
      <c r="C10" s="61" t="s">
        <v>11</v>
      </c>
      <c r="D10" s="61"/>
      <c r="E10" s="61"/>
      <c r="F10" s="61"/>
      <c r="G10" s="61"/>
      <c r="H10" s="61"/>
      <c r="I10" s="42"/>
      <c r="J10" s="61"/>
      <c r="K10" s="9"/>
      <c r="L10" s="9"/>
      <c r="M10" s="9"/>
      <c r="N10" s="9"/>
      <c r="O10" s="9"/>
      <c r="P10" s="9"/>
    </row>
    <row r="11" spans="1:16" ht="58.5" customHeight="1">
      <c r="A11" s="61"/>
      <c r="B11" s="61"/>
      <c r="C11" s="41" t="s">
        <v>12</v>
      </c>
      <c r="D11" s="41" t="s">
        <v>13</v>
      </c>
      <c r="E11" s="41" t="s">
        <v>14</v>
      </c>
      <c r="F11" s="41" t="s">
        <v>15</v>
      </c>
      <c r="G11" s="61"/>
      <c r="H11" s="61"/>
      <c r="I11" s="42"/>
      <c r="J11" s="61"/>
      <c r="K11" s="9"/>
      <c r="L11" s="9"/>
      <c r="M11" s="9"/>
      <c r="N11" s="9"/>
      <c r="O11" s="9"/>
      <c r="P11" s="9"/>
    </row>
    <row r="12" spans="1:10" ht="12">
      <c r="A12" s="43" t="s">
        <v>16</v>
      </c>
      <c r="B12" s="12">
        <f>C12+D12+E12+F12</f>
        <v>9.45</v>
      </c>
      <c r="C12" s="12">
        <v>7.3</v>
      </c>
      <c r="D12" s="12">
        <v>1.67</v>
      </c>
      <c r="E12" s="12"/>
      <c r="F12" s="12">
        <v>0.48</v>
      </c>
      <c r="G12" s="12">
        <v>4.8</v>
      </c>
      <c r="H12" s="12">
        <v>1.53</v>
      </c>
      <c r="I12" s="13"/>
      <c r="J12" s="12">
        <f>SUM(C12:I12)</f>
        <v>15.78</v>
      </c>
    </row>
    <row r="13" spans="1:10" ht="27.75" customHeight="1">
      <c r="A13" s="43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43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40"/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43" t="s">
        <v>19</v>
      </c>
      <c r="B15" s="27">
        <f t="shared" si="0"/>
        <v>68306</v>
      </c>
      <c r="C15" s="27">
        <v>52608</v>
      </c>
      <c r="D15" s="27">
        <v>13331</v>
      </c>
      <c r="E15" s="27">
        <v>0</v>
      </c>
      <c r="F15" s="27">
        <v>2367</v>
      </c>
      <c r="G15" s="27">
        <v>39456</v>
      </c>
      <c r="H15" s="27">
        <v>10978</v>
      </c>
      <c r="I15" s="28"/>
      <c r="J15" s="27">
        <f t="shared" si="1"/>
        <v>118740</v>
      </c>
      <c r="K15" s="14"/>
      <c r="L15" s="14"/>
    </row>
    <row r="16" spans="1:12" ht="12">
      <c r="A16" s="43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43" t="s">
        <v>21</v>
      </c>
      <c r="B17" s="27">
        <f t="shared" si="0"/>
        <v>63148</v>
      </c>
      <c r="C17" s="27">
        <v>48475</v>
      </c>
      <c r="D17" s="27">
        <v>12229</v>
      </c>
      <c r="E17" s="27">
        <v>0</v>
      </c>
      <c r="F17" s="27">
        <v>2444</v>
      </c>
      <c r="G17" s="27">
        <v>36287</v>
      </c>
      <c r="H17" s="27">
        <v>10445</v>
      </c>
      <c r="I17" s="28"/>
      <c r="J17" s="27">
        <f t="shared" si="1"/>
        <v>109880</v>
      </c>
      <c r="L17" s="14"/>
    </row>
    <row r="18" spans="1:10" ht="12">
      <c r="A18" s="43" t="s">
        <v>22</v>
      </c>
      <c r="B18" s="27">
        <f t="shared" si="0"/>
        <v>68140.26</v>
      </c>
      <c r="C18" s="27">
        <f>SUM(L26:L35)</f>
        <v>52442.259999999995</v>
      </c>
      <c r="D18" s="27">
        <f>D15</f>
        <v>13331</v>
      </c>
      <c r="E18" s="27">
        <v>0</v>
      </c>
      <c r="F18" s="27">
        <f>F15</f>
        <v>2367</v>
      </c>
      <c r="G18" s="27">
        <f>SUM(L37:L45)</f>
        <v>57303.950000000004</v>
      </c>
      <c r="H18" s="27">
        <v>0</v>
      </c>
      <c r="I18" s="28"/>
      <c r="J18" s="27">
        <f t="shared" si="1"/>
        <v>125444.20999999999</v>
      </c>
    </row>
    <row r="19" spans="1:13" ht="24">
      <c r="A19" s="43" t="s">
        <v>23</v>
      </c>
      <c r="B19" s="27">
        <f t="shared" si="0"/>
        <v>-4992.259999999995</v>
      </c>
      <c r="C19" s="27">
        <f aca="true" t="shared" si="2" ref="C19:H19">C14+C17-C18</f>
        <v>-3967.2599999999948</v>
      </c>
      <c r="D19" s="27">
        <f t="shared" si="2"/>
        <v>-1102</v>
      </c>
      <c r="E19" s="27">
        <v>0</v>
      </c>
      <c r="F19" s="27">
        <f t="shared" si="2"/>
        <v>77</v>
      </c>
      <c r="G19" s="27">
        <f t="shared" si="2"/>
        <v>-21016.950000000004</v>
      </c>
      <c r="H19" s="27">
        <f t="shared" si="2"/>
        <v>10445</v>
      </c>
      <c r="I19" s="28"/>
      <c r="J19" s="27">
        <f t="shared" si="1"/>
        <v>-15564.21</v>
      </c>
      <c r="L19" s="14"/>
      <c r="M19" s="14"/>
    </row>
    <row r="20" spans="1:13" ht="24">
      <c r="A20" s="43" t="s">
        <v>24</v>
      </c>
      <c r="B20" s="27">
        <f t="shared" si="0"/>
        <v>165.74000000000524</v>
      </c>
      <c r="C20" s="27">
        <f aca="true" t="shared" si="3" ref="C20:H20">C13+C15-C18</f>
        <v>165.74000000000524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-17847.950000000004</v>
      </c>
      <c r="H20" s="27">
        <f t="shared" si="3"/>
        <v>10978</v>
      </c>
      <c r="I20" s="28"/>
      <c r="J20" s="27">
        <f t="shared" si="1"/>
        <v>-6704.209999999999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5817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4604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2879.96</v>
      </c>
    </row>
    <row r="29" spans="1:12" ht="12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8041</v>
      </c>
    </row>
    <row r="30" spans="1:12" ht="48.75" customHeight="1">
      <c r="A30" s="19" t="s">
        <v>41</v>
      </c>
      <c r="B30" s="44" t="s">
        <v>42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f>2.3*F4*10</f>
        <v>18908.3</v>
      </c>
    </row>
    <row r="31" spans="1:14" ht="27.75" customHeight="1">
      <c r="A31" s="19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2">
        <v>2795</v>
      </c>
      <c r="N31" s="23"/>
    </row>
    <row r="32" spans="1:14" ht="14.25" customHeight="1">
      <c r="A32" s="19" t="s">
        <v>45</v>
      </c>
      <c r="B32" s="46" t="s">
        <v>680</v>
      </c>
      <c r="C32" s="47"/>
      <c r="D32" s="47"/>
      <c r="E32" s="47"/>
      <c r="F32" s="47"/>
      <c r="G32" s="47"/>
      <c r="H32" s="47"/>
      <c r="I32" s="48"/>
      <c r="J32" s="26" t="s">
        <v>681</v>
      </c>
      <c r="K32" s="20">
        <v>3</v>
      </c>
      <c r="L32" s="26">
        <v>3046</v>
      </c>
      <c r="N32" s="23"/>
    </row>
    <row r="33" spans="1:14" ht="11.25" customHeight="1">
      <c r="A33" s="19" t="s">
        <v>45</v>
      </c>
      <c r="B33" s="44" t="s">
        <v>63</v>
      </c>
      <c r="C33" s="44"/>
      <c r="D33" s="44"/>
      <c r="E33" s="44"/>
      <c r="F33" s="44"/>
      <c r="G33" s="44"/>
      <c r="H33" s="44"/>
      <c r="I33" s="44"/>
      <c r="J33" s="26" t="s">
        <v>40</v>
      </c>
      <c r="K33" s="26">
        <v>281.45</v>
      </c>
      <c r="L33" s="26">
        <v>3970</v>
      </c>
      <c r="N33" s="23"/>
    </row>
    <row r="34" spans="1:14" ht="11.25" customHeight="1">
      <c r="A34" s="19" t="s">
        <v>45</v>
      </c>
      <c r="B34" s="44" t="s">
        <v>76</v>
      </c>
      <c r="C34" s="44"/>
      <c r="D34" s="44"/>
      <c r="E34" s="44"/>
      <c r="F34" s="44"/>
      <c r="G34" s="44"/>
      <c r="H34" s="44"/>
      <c r="I34" s="44"/>
      <c r="J34" s="26" t="s">
        <v>40</v>
      </c>
      <c r="K34" s="26">
        <v>25</v>
      </c>
      <c r="L34" s="26">
        <v>651</v>
      </c>
      <c r="N34" s="23"/>
    </row>
    <row r="35" spans="1:14" ht="18" customHeight="1">
      <c r="A35" s="19" t="s">
        <v>45</v>
      </c>
      <c r="B35" s="44" t="s">
        <v>687</v>
      </c>
      <c r="C35" s="44"/>
      <c r="D35" s="44"/>
      <c r="E35" s="44"/>
      <c r="F35" s="44"/>
      <c r="G35" s="44"/>
      <c r="H35" s="44"/>
      <c r="I35" s="46"/>
      <c r="J35" s="26" t="s">
        <v>487</v>
      </c>
      <c r="K35" s="20">
        <v>1.5</v>
      </c>
      <c r="L35" s="26">
        <v>1730</v>
      </c>
      <c r="N35" s="23"/>
    </row>
    <row r="36" spans="1:12" ht="12">
      <c r="A36" s="45" t="s">
        <v>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3" ht="49.5" customHeight="1">
      <c r="A37" s="19" t="s">
        <v>31</v>
      </c>
      <c r="B37" s="44" t="s">
        <v>32</v>
      </c>
      <c r="C37" s="44"/>
      <c r="D37" s="44"/>
      <c r="E37" s="44"/>
      <c r="F37" s="44"/>
      <c r="G37" s="44"/>
      <c r="H37" s="44"/>
      <c r="I37" s="44"/>
      <c r="J37" s="18" t="s">
        <v>33</v>
      </c>
      <c r="K37" s="20">
        <v>10</v>
      </c>
      <c r="L37" s="18">
        <f>G17*0.12</f>
        <v>4354.44</v>
      </c>
      <c r="M37" s="14"/>
    </row>
    <row r="38" spans="1:14" ht="15" customHeight="1">
      <c r="A38" s="19" t="s">
        <v>77</v>
      </c>
      <c r="B38" s="44" t="s">
        <v>80</v>
      </c>
      <c r="C38" s="44"/>
      <c r="D38" s="44"/>
      <c r="E38" s="44"/>
      <c r="F38" s="44"/>
      <c r="G38" s="44"/>
      <c r="H38" s="44"/>
      <c r="I38" s="44"/>
      <c r="J38" s="18" t="s">
        <v>47</v>
      </c>
      <c r="K38" s="20">
        <v>1</v>
      </c>
      <c r="L38" s="18">
        <v>2897</v>
      </c>
      <c r="N38" s="14"/>
    </row>
    <row r="39" spans="1:14" ht="15" customHeight="1">
      <c r="A39" s="19" t="s">
        <v>78</v>
      </c>
      <c r="B39" s="44" t="s">
        <v>79</v>
      </c>
      <c r="C39" s="44"/>
      <c r="D39" s="44"/>
      <c r="E39" s="44"/>
      <c r="F39" s="44"/>
      <c r="G39" s="44"/>
      <c r="H39" s="44"/>
      <c r="I39" s="44"/>
      <c r="J39" s="18" t="s">
        <v>46</v>
      </c>
      <c r="K39" s="20">
        <v>15</v>
      </c>
      <c r="L39" s="18">
        <v>1427</v>
      </c>
      <c r="N39" s="14"/>
    </row>
    <row r="40" spans="1:14" ht="15" customHeight="1">
      <c r="A40" s="19" t="s">
        <v>62</v>
      </c>
      <c r="B40" s="44" t="s">
        <v>81</v>
      </c>
      <c r="C40" s="44"/>
      <c r="D40" s="44"/>
      <c r="E40" s="44"/>
      <c r="F40" s="44"/>
      <c r="G40" s="44"/>
      <c r="H40" s="44"/>
      <c r="I40" s="44"/>
      <c r="J40" s="18" t="s">
        <v>47</v>
      </c>
      <c r="K40" s="20">
        <v>1</v>
      </c>
      <c r="L40" s="18">
        <v>962</v>
      </c>
      <c r="N40" s="14"/>
    </row>
    <row r="41" spans="1:14" ht="15" customHeight="1">
      <c r="A41" s="19" t="s">
        <v>48</v>
      </c>
      <c r="B41" s="44" t="s">
        <v>82</v>
      </c>
      <c r="C41" s="44"/>
      <c r="D41" s="44"/>
      <c r="E41" s="44"/>
      <c r="F41" s="44"/>
      <c r="G41" s="44"/>
      <c r="H41" s="44"/>
      <c r="I41" s="44"/>
      <c r="J41" s="18" t="s">
        <v>47</v>
      </c>
      <c r="K41" s="20" t="s">
        <v>83</v>
      </c>
      <c r="L41" s="18">
        <v>39415</v>
      </c>
      <c r="N41" s="14"/>
    </row>
    <row r="42" spans="1:14" ht="15" customHeight="1">
      <c r="A42" s="19" t="s">
        <v>61</v>
      </c>
      <c r="B42" s="44" t="s">
        <v>70</v>
      </c>
      <c r="C42" s="44"/>
      <c r="D42" s="44"/>
      <c r="E42" s="44"/>
      <c r="F42" s="44"/>
      <c r="G42" s="44"/>
      <c r="H42" s="44"/>
      <c r="I42" s="44"/>
      <c r="J42" s="18" t="s">
        <v>47</v>
      </c>
      <c r="K42" s="20">
        <v>1</v>
      </c>
      <c r="L42" s="18">
        <v>671</v>
      </c>
      <c r="N42" s="14"/>
    </row>
    <row r="43" spans="1:14" ht="15" customHeight="1">
      <c r="A43" s="19" t="s">
        <v>50</v>
      </c>
      <c r="B43" s="44" t="s">
        <v>84</v>
      </c>
      <c r="C43" s="44"/>
      <c r="D43" s="44"/>
      <c r="E43" s="44"/>
      <c r="F43" s="44"/>
      <c r="G43" s="44"/>
      <c r="H43" s="44"/>
      <c r="I43" s="44"/>
      <c r="J43" s="18" t="s">
        <v>46</v>
      </c>
      <c r="K43" s="20">
        <v>3.98</v>
      </c>
      <c r="L43" s="18">
        <v>1363</v>
      </c>
      <c r="N43" s="14"/>
    </row>
    <row r="44" spans="1:14" ht="15" customHeight="1">
      <c r="A44" s="19" t="s">
        <v>85</v>
      </c>
      <c r="B44" s="44" t="s">
        <v>87</v>
      </c>
      <c r="C44" s="44"/>
      <c r="D44" s="44"/>
      <c r="E44" s="44"/>
      <c r="F44" s="44"/>
      <c r="G44" s="44"/>
      <c r="H44" s="44"/>
      <c r="I44" s="44"/>
      <c r="J44" s="18" t="s">
        <v>40</v>
      </c>
      <c r="K44" s="20">
        <v>1</v>
      </c>
      <c r="L44" s="18">
        <v>432.51</v>
      </c>
      <c r="N44" s="14"/>
    </row>
    <row r="45" spans="1:14" ht="15" customHeight="1">
      <c r="A45" s="19" t="s">
        <v>50</v>
      </c>
      <c r="B45" s="44" t="s">
        <v>86</v>
      </c>
      <c r="C45" s="44"/>
      <c r="D45" s="44"/>
      <c r="E45" s="44"/>
      <c r="F45" s="44"/>
      <c r="G45" s="44"/>
      <c r="H45" s="44"/>
      <c r="I45" s="44"/>
      <c r="J45" s="18" t="s">
        <v>47</v>
      </c>
      <c r="K45" s="20">
        <v>1</v>
      </c>
      <c r="L45" s="18">
        <v>5782</v>
      </c>
      <c r="N45" s="14"/>
    </row>
    <row r="46" spans="1:12" ht="12">
      <c r="A46" s="45" t="s">
        <v>51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29.25" customHeight="1">
      <c r="A47" s="19" t="s">
        <v>52</v>
      </c>
      <c r="B47" s="44" t="s">
        <v>53</v>
      </c>
      <c r="C47" s="44"/>
      <c r="D47" s="44"/>
      <c r="E47" s="44"/>
      <c r="F47" s="44"/>
      <c r="G47" s="44"/>
      <c r="H47" s="44"/>
      <c r="I47" s="44"/>
      <c r="J47" s="18" t="s">
        <v>33</v>
      </c>
      <c r="K47" s="20">
        <v>10</v>
      </c>
      <c r="L47" s="24">
        <f>D15</f>
        <v>13331</v>
      </c>
    </row>
    <row r="48" spans="1:12" ht="12">
      <c r="A48" s="45" t="s">
        <v>54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">
      <c r="A49" s="19" t="s">
        <v>54</v>
      </c>
      <c r="B49" s="44" t="s">
        <v>55</v>
      </c>
      <c r="C49" s="44"/>
      <c r="D49" s="44"/>
      <c r="E49" s="44"/>
      <c r="F49" s="44"/>
      <c r="G49" s="44"/>
      <c r="H49" s="44"/>
      <c r="I49" s="44"/>
      <c r="J49" s="18" t="s">
        <v>33</v>
      </c>
      <c r="K49" s="20">
        <v>10</v>
      </c>
      <c r="L49" s="24">
        <f>E18</f>
        <v>0</v>
      </c>
    </row>
    <row r="50" spans="1:12" ht="12">
      <c r="A50" s="45" t="s">
        <v>56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">
      <c r="A51" s="19" t="s">
        <v>57</v>
      </c>
      <c r="B51" s="44" t="s">
        <v>58</v>
      </c>
      <c r="C51" s="44"/>
      <c r="D51" s="44"/>
      <c r="E51" s="44"/>
      <c r="F51" s="44"/>
      <c r="G51" s="44"/>
      <c r="H51" s="44"/>
      <c r="I51" s="44"/>
      <c r="J51" s="18" t="s">
        <v>33</v>
      </c>
      <c r="K51" s="20">
        <v>10</v>
      </c>
      <c r="L51" s="24">
        <f>F15</f>
        <v>2367</v>
      </c>
    </row>
    <row r="54" spans="1:2" ht="12">
      <c r="A54" s="25" t="s">
        <v>94</v>
      </c>
      <c r="B54" s="1" t="s">
        <v>95</v>
      </c>
    </row>
  </sheetData>
  <mergeCells count="39">
    <mergeCell ref="B35:I35"/>
    <mergeCell ref="B49:I49"/>
    <mergeCell ref="A50:L50"/>
    <mergeCell ref="B41:I41"/>
    <mergeCell ref="B42:I42"/>
    <mergeCell ref="A36:L36"/>
    <mergeCell ref="B37:I37"/>
    <mergeCell ref="B38:I38"/>
    <mergeCell ref="B51:I51"/>
    <mergeCell ref="B34:I34"/>
    <mergeCell ref="A46:L46"/>
    <mergeCell ref="B47:I47"/>
    <mergeCell ref="A48:L48"/>
    <mergeCell ref="B43:I43"/>
    <mergeCell ref="B44:I44"/>
    <mergeCell ref="B45:I45"/>
    <mergeCell ref="B39:I39"/>
    <mergeCell ref="B40:I40"/>
    <mergeCell ref="B29:I29"/>
    <mergeCell ref="B30:I30"/>
    <mergeCell ref="B31:I31"/>
    <mergeCell ref="B33:I33"/>
    <mergeCell ref="B32:I32"/>
    <mergeCell ref="A25:L25"/>
    <mergeCell ref="B26:I26"/>
    <mergeCell ref="B27:I27"/>
    <mergeCell ref="B28:I28"/>
    <mergeCell ref="J9:J11"/>
    <mergeCell ref="B10:B11"/>
    <mergeCell ref="C10:F10"/>
    <mergeCell ref="B23:I23"/>
    <mergeCell ref="A9:A11"/>
    <mergeCell ref="B9:F9"/>
    <mergeCell ref="G9:G11"/>
    <mergeCell ref="H9:H11"/>
    <mergeCell ref="A1:J1"/>
    <mergeCell ref="A2:J2"/>
    <mergeCell ref="D4:E4"/>
    <mergeCell ref="A6:C6"/>
  </mergeCells>
  <printOptions/>
  <pageMargins left="0.2" right="0.2" top="0.24" bottom="0.24" header="0.24" footer="0.24"/>
  <pageSetup horizontalDpi="600" verticalDpi="600" orientation="portrait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A9" sqref="A9:A11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88</v>
      </c>
      <c r="B4" s="5"/>
      <c r="C4" s="5"/>
      <c r="D4" s="56" t="s">
        <v>1</v>
      </c>
      <c r="E4" s="56"/>
      <c r="F4" s="6">
        <v>902.1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20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38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/>
      <c r="F12" s="12">
        <v>0.48</v>
      </c>
      <c r="G12" s="12">
        <v>4.8</v>
      </c>
      <c r="H12" s="12">
        <v>1.53</v>
      </c>
      <c r="I12" s="13"/>
      <c r="J12" s="12">
        <f>SUM(C12:I12)</f>
        <v>15.78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74696</v>
      </c>
      <c r="C15" s="27">
        <v>57684</v>
      </c>
      <c r="D15" s="27">
        <v>14451</v>
      </c>
      <c r="E15" s="27">
        <v>0</v>
      </c>
      <c r="F15" s="27">
        <v>2561</v>
      </c>
      <c r="G15" s="27">
        <v>42649</v>
      </c>
      <c r="H15" s="27">
        <v>10807</v>
      </c>
      <c r="I15" s="28"/>
      <c r="J15" s="27">
        <f t="shared" si="1"/>
        <v>128152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62049</v>
      </c>
      <c r="C17" s="27">
        <v>47748</v>
      </c>
      <c r="D17" s="27">
        <v>11857</v>
      </c>
      <c r="E17" s="27">
        <v>0</v>
      </c>
      <c r="F17" s="27">
        <v>2444</v>
      </c>
      <c r="G17" s="27">
        <v>35131</v>
      </c>
      <c r="H17" s="27">
        <v>9055</v>
      </c>
      <c r="I17" s="28"/>
      <c r="J17" s="27">
        <f t="shared" si="1"/>
        <v>106235</v>
      </c>
      <c r="L17" s="14"/>
    </row>
    <row r="18" spans="1:10" ht="12">
      <c r="A18" s="11" t="s">
        <v>22</v>
      </c>
      <c r="B18" s="27">
        <f t="shared" si="0"/>
        <v>74249.355</v>
      </c>
      <c r="C18" s="27">
        <f>SUM(L26:L34)</f>
        <v>57237.354999999996</v>
      </c>
      <c r="D18" s="27">
        <f>D15</f>
        <v>14451</v>
      </c>
      <c r="E18" s="27">
        <v>0</v>
      </c>
      <c r="F18" s="27">
        <f>F15</f>
        <v>2561</v>
      </c>
      <c r="G18" s="27">
        <f>SUM(L36:L40)</f>
        <v>31674.72</v>
      </c>
      <c r="H18" s="27">
        <v>0</v>
      </c>
      <c r="I18" s="28"/>
      <c r="J18" s="27">
        <f t="shared" si="1"/>
        <v>105924.075</v>
      </c>
    </row>
    <row r="19" spans="1:13" ht="24">
      <c r="A19" s="11" t="s">
        <v>23</v>
      </c>
      <c r="B19" s="27">
        <f t="shared" si="0"/>
        <v>-12200.354999999996</v>
      </c>
      <c r="C19" s="27">
        <f aca="true" t="shared" si="2" ref="C19:H19">C14+C17-C18</f>
        <v>-9489.354999999996</v>
      </c>
      <c r="D19" s="27">
        <f t="shared" si="2"/>
        <v>-2594</v>
      </c>
      <c r="E19" s="27">
        <v>0</v>
      </c>
      <c r="F19" s="27">
        <f t="shared" si="2"/>
        <v>-117</v>
      </c>
      <c r="G19" s="27">
        <f t="shared" si="2"/>
        <v>3456.279999999999</v>
      </c>
      <c r="H19" s="27">
        <f t="shared" si="2"/>
        <v>9055</v>
      </c>
      <c r="I19" s="28"/>
      <c r="J19" s="27">
        <f t="shared" si="1"/>
        <v>310.9250000000029</v>
      </c>
      <c r="L19" s="14"/>
      <c r="M19" s="14"/>
    </row>
    <row r="20" spans="1:13" ht="24">
      <c r="A20" s="11" t="s">
        <v>24</v>
      </c>
      <c r="B20" s="27">
        <f t="shared" si="0"/>
        <v>446.6450000000041</v>
      </c>
      <c r="C20" s="27">
        <f aca="true" t="shared" si="3" ref="C20:H20">C13+C15-C18</f>
        <v>446.6450000000041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10974.279999999999</v>
      </c>
      <c r="H20" s="27">
        <f t="shared" si="3"/>
        <v>10807</v>
      </c>
      <c r="I20" s="28"/>
      <c r="J20" s="27">
        <f t="shared" si="1"/>
        <v>22227.925000000003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5729.76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5052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2915.995</v>
      </c>
    </row>
    <row r="29" spans="1:12" ht="12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8824</v>
      </c>
    </row>
    <row r="30" spans="1:12" ht="48.75" customHeight="1">
      <c r="A30" s="19" t="s">
        <v>41</v>
      </c>
      <c r="B30" s="44" t="s">
        <v>42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f>2.6*F4*10</f>
        <v>23454.6</v>
      </c>
    </row>
    <row r="31" spans="1:14" ht="27.75" customHeight="1">
      <c r="A31" s="19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2">
        <v>3067</v>
      </c>
      <c r="N31" s="23"/>
    </row>
    <row r="32" spans="1:14" ht="14.25" customHeight="1">
      <c r="A32" s="19" t="s">
        <v>45</v>
      </c>
      <c r="B32" s="46" t="s">
        <v>680</v>
      </c>
      <c r="C32" s="47"/>
      <c r="D32" s="47"/>
      <c r="E32" s="47"/>
      <c r="F32" s="47"/>
      <c r="G32" s="47"/>
      <c r="H32" s="47"/>
      <c r="I32" s="48"/>
      <c r="J32" s="26" t="s">
        <v>681</v>
      </c>
      <c r="K32" s="20">
        <v>3</v>
      </c>
      <c r="L32" s="26">
        <v>2637</v>
      </c>
      <c r="N32" s="23"/>
    </row>
    <row r="33" spans="1:14" ht="11.25" customHeight="1">
      <c r="A33" s="19" t="s">
        <v>45</v>
      </c>
      <c r="B33" s="44" t="s">
        <v>63</v>
      </c>
      <c r="C33" s="44"/>
      <c r="D33" s="44"/>
      <c r="E33" s="44"/>
      <c r="F33" s="44"/>
      <c r="G33" s="44"/>
      <c r="H33" s="44"/>
      <c r="I33" s="44"/>
      <c r="J33" s="26" t="s">
        <v>40</v>
      </c>
      <c r="K33" s="26">
        <v>271.31</v>
      </c>
      <c r="L33" s="26">
        <v>3827</v>
      </c>
      <c r="N33" s="23"/>
    </row>
    <row r="34" spans="1:14" ht="18.75" customHeight="1">
      <c r="A34" s="19" t="s">
        <v>45</v>
      </c>
      <c r="B34" s="44" t="s">
        <v>687</v>
      </c>
      <c r="C34" s="44"/>
      <c r="D34" s="44"/>
      <c r="E34" s="44"/>
      <c r="F34" s="44"/>
      <c r="G34" s="44"/>
      <c r="H34" s="44"/>
      <c r="I34" s="46"/>
      <c r="J34" s="26" t="s">
        <v>487</v>
      </c>
      <c r="K34" s="20">
        <v>1.5</v>
      </c>
      <c r="L34" s="26">
        <v>1730</v>
      </c>
      <c r="N34" s="23"/>
    </row>
    <row r="35" spans="1:12" ht="12">
      <c r="A35" s="45" t="s">
        <v>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3" ht="49.5" customHeight="1">
      <c r="A36" s="19" t="s">
        <v>31</v>
      </c>
      <c r="B36" s="44" t="s">
        <v>32</v>
      </c>
      <c r="C36" s="44"/>
      <c r="D36" s="44"/>
      <c r="E36" s="44"/>
      <c r="F36" s="44"/>
      <c r="G36" s="44"/>
      <c r="H36" s="44"/>
      <c r="I36" s="44"/>
      <c r="J36" s="18" t="s">
        <v>33</v>
      </c>
      <c r="K36" s="20">
        <v>10</v>
      </c>
      <c r="L36" s="18">
        <f>G17*0.12</f>
        <v>4215.72</v>
      </c>
      <c r="M36" s="14"/>
    </row>
    <row r="37" spans="1:14" ht="15" customHeight="1">
      <c r="A37" s="19" t="s">
        <v>48</v>
      </c>
      <c r="B37" s="44" t="s">
        <v>90</v>
      </c>
      <c r="C37" s="44"/>
      <c r="D37" s="44"/>
      <c r="E37" s="44"/>
      <c r="F37" s="44"/>
      <c r="G37" s="44"/>
      <c r="H37" s="44"/>
      <c r="I37" s="44"/>
      <c r="J37" s="18" t="s">
        <v>47</v>
      </c>
      <c r="K37" s="20" t="s">
        <v>89</v>
      </c>
      <c r="L37" s="18">
        <v>21462</v>
      </c>
      <c r="N37" s="14"/>
    </row>
    <row r="38" spans="1:14" ht="15" customHeight="1">
      <c r="A38" s="19" t="s">
        <v>61</v>
      </c>
      <c r="B38" s="44" t="s">
        <v>70</v>
      </c>
      <c r="C38" s="44"/>
      <c r="D38" s="44"/>
      <c r="E38" s="44"/>
      <c r="F38" s="44"/>
      <c r="G38" s="44"/>
      <c r="H38" s="44"/>
      <c r="I38" s="44"/>
      <c r="J38" s="18" t="s">
        <v>47</v>
      </c>
      <c r="K38" s="20">
        <v>1</v>
      </c>
      <c r="L38" s="18">
        <v>671</v>
      </c>
      <c r="N38" s="14"/>
    </row>
    <row r="39" spans="1:14" ht="15" customHeight="1">
      <c r="A39" s="19" t="s">
        <v>49</v>
      </c>
      <c r="B39" s="44" t="s">
        <v>91</v>
      </c>
      <c r="C39" s="44"/>
      <c r="D39" s="44"/>
      <c r="E39" s="44"/>
      <c r="F39" s="44"/>
      <c r="G39" s="44"/>
      <c r="H39" s="44"/>
      <c r="I39" s="44"/>
      <c r="J39" s="18" t="s">
        <v>46</v>
      </c>
      <c r="K39" s="20">
        <v>1.5</v>
      </c>
      <c r="L39" s="18">
        <v>971</v>
      </c>
      <c r="N39" s="14"/>
    </row>
    <row r="40" spans="1:14" ht="15" customHeight="1">
      <c r="A40" s="19" t="s">
        <v>49</v>
      </c>
      <c r="B40" s="44" t="s">
        <v>92</v>
      </c>
      <c r="C40" s="44"/>
      <c r="D40" s="44"/>
      <c r="E40" s="44"/>
      <c r="F40" s="44"/>
      <c r="G40" s="44"/>
      <c r="H40" s="44"/>
      <c r="I40" s="44"/>
      <c r="J40" s="18" t="s">
        <v>46</v>
      </c>
      <c r="K40" s="20">
        <v>3</v>
      </c>
      <c r="L40" s="18">
        <v>4355</v>
      </c>
      <c r="N40" s="14"/>
    </row>
    <row r="41" spans="1:12" ht="12">
      <c r="A41" s="45" t="s">
        <v>51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29.25" customHeight="1">
      <c r="A42" s="19" t="s">
        <v>52</v>
      </c>
      <c r="B42" s="44" t="s">
        <v>53</v>
      </c>
      <c r="C42" s="44"/>
      <c r="D42" s="44"/>
      <c r="E42" s="44"/>
      <c r="F42" s="44"/>
      <c r="G42" s="44"/>
      <c r="H42" s="44"/>
      <c r="I42" s="44"/>
      <c r="J42" s="18" t="s">
        <v>33</v>
      </c>
      <c r="K42" s="20">
        <v>10</v>
      </c>
      <c r="L42" s="24">
        <f>D15</f>
        <v>14451</v>
      </c>
    </row>
    <row r="43" spans="1:12" ht="12">
      <c r="A43" s="45" t="s">
        <v>54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">
      <c r="A44" s="19" t="s">
        <v>54</v>
      </c>
      <c r="B44" s="44" t="s">
        <v>55</v>
      </c>
      <c r="C44" s="44"/>
      <c r="D44" s="44"/>
      <c r="E44" s="44"/>
      <c r="F44" s="44"/>
      <c r="G44" s="44"/>
      <c r="H44" s="44"/>
      <c r="I44" s="44"/>
      <c r="J44" s="18" t="s">
        <v>33</v>
      </c>
      <c r="K44" s="20">
        <v>10</v>
      </c>
      <c r="L44" s="24">
        <f>E18</f>
        <v>0</v>
      </c>
    </row>
    <row r="45" spans="1:12" ht="12">
      <c r="A45" s="45" t="s">
        <v>56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2">
      <c r="A46" s="19" t="s">
        <v>57</v>
      </c>
      <c r="B46" s="44" t="s">
        <v>58</v>
      </c>
      <c r="C46" s="44"/>
      <c r="D46" s="44"/>
      <c r="E46" s="44"/>
      <c r="F46" s="44"/>
      <c r="G46" s="44"/>
      <c r="H46" s="44"/>
      <c r="I46" s="44"/>
      <c r="J46" s="18" t="s">
        <v>33</v>
      </c>
      <c r="K46" s="20">
        <v>10</v>
      </c>
      <c r="L46" s="24">
        <f>F15</f>
        <v>2561</v>
      </c>
    </row>
    <row r="49" spans="1:2" ht="12">
      <c r="A49" s="25" t="s">
        <v>94</v>
      </c>
      <c r="B49" s="1" t="s">
        <v>95</v>
      </c>
    </row>
  </sheetData>
  <mergeCells count="34">
    <mergeCell ref="A45:L45"/>
    <mergeCell ref="B46:I46"/>
    <mergeCell ref="A41:L41"/>
    <mergeCell ref="B42:I42"/>
    <mergeCell ref="A43:L43"/>
    <mergeCell ref="B44:I44"/>
    <mergeCell ref="B37:I37"/>
    <mergeCell ref="B38:I38"/>
    <mergeCell ref="B39:I39"/>
    <mergeCell ref="B40:I40"/>
    <mergeCell ref="A35:L35"/>
    <mergeCell ref="B36:I36"/>
    <mergeCell ref="B29:I29"/>
    <mergeCell ref="B30:I30"/>
    <mergeCell ref="B31:I31"/>
    <mergeCell ref="B33:I33"/>
    <mergeCell ref="B32:I32"/>
    <mergeCell ref="B34:I34"/>
    <mergeCell ref="A25:L25"/>
    <mergeCell ref="B26:I26"/>
    <mergeCell ref="B27:I27"/>
    <mergeCell ref="B28:I28"/>
    <mergeCell ref="J9:J11"/>
    <mergeCell ref="B10:B11"/>
    <mergeCell ref="C10:F10"/>
    <mergeCell ref="B23:I23"/>
    <mergeCell ref="A9:A11"/>
    <mergeCell ref="B9:F9"/>
    <mergeCell ref="G9:G11"/>
    <mergeCell ref="H9:H11"/>
    <mergeCell ref="A1:J1"/>
    <mergeCell ref="A2:J2"/>
    <mergeCell ref="D4:E4"/>
    <mergeCell ref="A6:C6"/>
  </mergeCells>
  <printOptions/>
  <pageMargins left="0.29" right="0.21" top="0.25" bottom="0.27" header="0.24" footer="0.24"/>
  <pageSetup horizontalDpi="600" verticalDpi="600" orientation="portrait" paperSize="9" scale="6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F6" sqref="F6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648</v>
      </c>
      <c r="B4" s="5"/>
      <c r="C4" s="5"/>
      <c r="D4" s="56" t="s">
        <v>1</v>
      </c>
      <c r="E4" s="56"/>
      <c r="F4" s="6">
        <v>869.5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18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41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/>
      <c r="F12" s="12">
        <v>0.48</v>
      </c>
      <c r="G12" s="12">
        <v>4.8</v>
      </c>
      <c r="H12" s="12">
        <v>1.53</v>
      </c>
      <c r="I12" s="13"/>
      <c r="J12" s="12">
        <f>SUM(C12:I12)</f>
        <v>15.78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72387</v>
      </c>
      <c r="C15" s="27">
        <v>55640</v>
      </c>
      <c r="D15" s="27">
        <v>14243</v>
      </c>
      <c r="E15" s="27">
        <v>0</v>
      </c>
      <c r="F15" s="27">
        <v>2504</v>
      </c>
      <c r="G15" s="27">
        <v>41730</v>
      </c>
      <c r="H15" s="27">
        <v>10295</v>
      </c>
      <c r="I15" s="28"/>
      <c r="J15" s="27">
        <f t="shared" si="1"/>
        <v>124412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57850</v>
      </c>
      <c r="C17" s="27">
        <v>44010</v>
      </c>
      <c r="D17" s="27">
        <v>11277</v>
      </c>
      <c r="E17" s="27">
        <v>0</v>
      </c>
      <c r="F17" s="27">
        <v>2563</v>
      </c>
      <c r="G17" s="27">
        <v>32869</v>
      </c>
      <c r="H17" s="27">
        <v>7646</v>
      </c>
      <c r="I17" s="28"/>
      <c r="J17" s="27">
        <f t="shared" si="1"/>
        <v>98365</v>
      </c>
      <c r="L17" s="14"/>
    </row>
    <row r="18" spans="1:10" ht="12">
      <c r="A18" s="11" t="s">
        <v>22</v>
      </c>
      <c r="B18" s="27">
        <f t="shared" si="0"/>
        <v>71337.40000000001</v>
      </c>
      <c r="C18" s="27">
        <f>SUM(L26:L33)</f>
        <v>54590.40000000001</v>
      </c>
      <c r="D18" s="27">
        <f>D15</f>
        <v>14243</v>
      </c>
      <c r="E18" s="27">
        <v>0</v>
      </c>
      <c r="F18" s="27">
        <f>F15</f>
        <v>2504</v>
      </c>
      <c r="G18" s="27">
        <f>SUM(L35:L40)</f>
        <v>24678.28</v>
      </c>
      <c r="H18" s="27">
        <v>0</v>
      </c>
      <c r="I18" s="28"/>
      <c r="J18" s="27">
        <f t="shared" si="1"/>
        <v>96015.68000000001</v>
      </c>
    </row>
    <row r="19" spans="1:13" ht="24">
      <c r="A19" s="11" t="s">
        <v>23</v>
      </c>
      <c r="B19" s="27">
        <f t="shared" si="0"/>
        <v>-13487.400000000009</v>
      </c>
      <c r="C19" s="27">
        <f aca="true" t="shared" si="2" ref="C19:H19">C14+C17-C18</f>
        <v>-10580.400000000009</v>
      </c>
      <c r="D19" s="27">
        <f t="shared" si="2"/>
        <v>-2966</v>
      </c>
      <c r="E19" s="27">
        <v>0</v>
      </c>
      <c r="F19" s="27">
        <f t="shared" si="2"/>
        <v>59</v>
      </c>
      <c r="G19" s="27">
        <f t="shared" si="2"/>
        <v>8190.720000000001</v>
      </c>
      <c r="H19" s="27">
        <f t="shared" si="2"/>
        <v>7646</v>
      </c>
      <c r="I19" s="28"/>
      <c r="J19" s="27">
        <f t="shared" si="1"/>
        <v>2349.3199999999924</v>
      </c>
      <c r="L19" s="14"/>
      <c r="M19" s="14"/>
    </row>
    <row r="20" spans="1:13" ht="24">
      <c r="A20" s="11" t="s">
        <v>24</v>
      </c>
      <c r="B20" s="27">
        <f t="shared" si="0"/>
        <v>1049.5999999999913</v>
      </c>
      <c r="C20" s="27">
        <f aca="true" t="shared" si="3" ref="C20:H20">C13+C15-C18</f>
        <v>1049.5999999999913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17051.72</v>
      </c>
      <c r="H20" s="27">
        <f t="shared" si="3"/>
        <v>10295</v>
      </c>
      <c r="I20" s="28"/>
      <c r="J20" s="27">
        <f t="shared" si="1"/>
        <v>28396.319999999992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5281.2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4869.2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2742</v>
      </c>
    </row>
    <row r="29" spans="1:12" ht="12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8505</v>
      </c>
    </row>
    <row r="30" spans="1:12" ht="48.75" customHeight="1">
      <c r="A30" s="19" t="s">
        <v>41</v>
      </c>
      <c r="B30" s="44" t="s">
        <v>42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f>2.6*F4*10</f>
        <v>22607.000000000004</v>
      </c>
    </row>
    <row r="31" spans="1:14" ht="27.75" customHeight="1">
      <c r="A31" s="19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2">
        <v>2956</v>
      </c>
      <c r="N31" s="23"/>
    </row>
    <row r="32" spans="1:14" ht="11.25" customHeight="1">
      <c r="A32" s="19" t="s">
        <v>45</v>
      </c>
      <c r="B32" s="44" t="s">
        <v>63</v>
      </c>
      <c r="C32" s="44"/>
      <c r="D32" s="44"/>
      <c r="E32" s="44"/>
      <c r="F32" s="44"/>
      <c r="G32" s="44"/>
      <c r="H32" s="44"/>
      <c r="I32" s="44"/>
      <c r="J32" s="26" t="s">
        <v>40</v>
      </c>
      <c r="K32" s="26">
        <v>418.21</v>
      </c>
      <c r="L32" s="26">
        <v>5900</v>
      </c>
      <c r="N32" s="23"/>
    </row>
    <row r="33" spans="1:14" ht="15.75" customHeight="1">
      <c r="A33" s="19" t="s">
        <v>45</v>
      </c>
      <c r="B33" s="44" t="s">
        <v>687</v>
      </c>
      <c r="C33" s="44"/>
      <c r="D33" s="44"/>
      <c r="E33" s="44"/>
      <c r="F33" s="44"/>
      <c r="G33" s="44"/>
      <c r="H33" s="44"/>
      <c r="I33" s="46"/>
      <c r="J33" s="26" t="s">
        <v>487</v>
      </c>
      <c r="K33" s="20">
        <v>1.5</v>
      </c>
      <c r="L33" s="26">
        <v>1730</v>
      </c>
      <c r="N33" s="23"/>
    </row>
    <row r="34" spans="1:12" ht="12">
      <c r="A34" s="45" t="s">
        <v>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3" ht="49.5" customHeight="1">
      <c r="A35" s="19" t="s">
        <v>31</v>
      </c>
      <c r="B35" s="44" t="s">
        <v>32</v>
      </c>
      <c r="C35" s="44"/>
      <c r="D35" s="44"/>
      <c r="E35" s="44"/>
      <c r="F35" s="44"/>
      <c r="G35" s="44"/>
      <c r="H35" s="44"/>
      <c r="I35" s="44"/>
      <c r="J35" s="18" t="s">
        <v>33</v>
      </c>
      <c r="K35" s="20">
        <v>10</v>
      </c>
      <c r="L35" s="18">
        <f>G17*0.12</f>
        <v>3944.2799999999997</v>
      </c>
      <c r="M35" s="14"/>
    </row>
    <row r="36" spans="1:14" ht="15" customHeight="1">
      <c r="A36" s="19" t="s">
        <v>49</v>
      </c>
      <c r="B36" s="44" t="s">
        <v>649</v>
      </c>
      <c r="C36" s="44"/>
      <c r="D36" s="44"/>
      <c r="E36" s="44"/>
      <c r="F36" s="44"/>
      <c r="G36" s="44"/>
      <c r="H36" s="44"/>
      <c r="I36" s="44"/>
      <c r="J36" s="18" t="s">
        <v>46</v>
      </c>
      <c r="K36" s="20">
        <v>2</v>
      </c>
      <c r="L36" s="18">
        <v>1581</v>
      </c>
      <c r="N36" s="14"/>
    </row>
    <row r="37" spans="1:14" ht="15" customHeight="1">
      <c r="A37" s="19" t="s">
        <v>78</v>
      </c>
      <c r="B37" s="44" t="s">
        <v>650</v>
      </c>
      <c r="C37" s="44"/>
      <c r="D37" s="44"/>
      <c r="E37" s="44"/>
      <c r="F37" s="44"/>
      <c r="G37" s="44"/>
      <c r="H37" s="44"/>
      <c r="I37" s="44"/>
      <c r="J37" s="18" t="s">
        <v>46</v>
      </c>
      <c r="K37" s="20">
        <v>9</v>
      </c>
      <c r="L37" s="18">
        <v>1522</v>
      </c>
      <c r="N37" s="14"/>
    </row>
    <row r="38" spans="1:14" ht="15" customHeight="1">
      <c r="A38" s="19" t="s">
        <v>61</v>
      </c>
      <c r="B38" s="44" t="s">
        <v>143</v>
      </c>
      <c r="C38" s="44"/>
      <c r="D38" s="44"/>
      <c r="E38" s="44"/>
      <c r="F38" s="44"/>
      <c r="G38" s="44"/>
      <c r="H38" s="44"/>
      <c r="I38" s="44"/>
      <c r="J38" s="18" t="s">
        <v>47</v>
      </c>
      <c r="K38" s="20">
        <v>2</v>
      </c>
      <c r="L38" s="18">
        <v>1390</v>
      </c>
      <c r="N38" s="14"/>
    </row>
    <row r="39" spans="1:14" ht="15" customHeight="1">
      <c r="A39" s="19" t="s">
        <v>147</v>
      </c>
      <c r="B39" s="44" t="s">
        <v>148</v>
      </c>
      <c r="C39" s="44"/>
      <c r="D39" s="44"/>
      <c r="E39" s="44"/>
      <c r="F39" s="44"/>
      <c r="G39" s="44"/>
      <c r="H39" s="44"/>
      <c r="I39" s="44"/>
      <c r="J39" s="18" t="s">
        <v>149</v>
      </c>
      <c r="K39" s="20">
        <v>9.6</v>
      </c>
      <c r="L39" s="18">
        <v>7377</v>
      </c>
      <c r="N39" s="14"/>
    </row>
    <row r="40" spans="1:14" ht="15" customHeight="1">
      <c r="A40" s="19" t="s">
        <v>48</v>
      </c>
      <c r="B40" s="44" t="s">
        <v>215</v>
      </c>
      <c r="C40" s="44"/>
      <c r="D40" s="44"/>
      <c r="E40" s="44"/>
      <c r="F40" s="44"/>
      <c r="G40" s="44"/>
      <c r="H40" s="44"/>
      <c r="I40" s="44"/>
      <c r="J40" s="18" t="s">
        <v>118</v>
      </c>
      <c r="K40" s="20">
        <v>0.7491</v>
      </c>
      <c r="L40" s="18">
        <v>8864</v>
      </c>
      <c r="N40" s="14"/>
    </row>
    <row r="41" spans="1:12" ht="12">
      <c r="A41" s="45" t="s">
        <v>51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29.25" customHeight="1">
      <c r="A42" s="19" t="s">
        <v>52</v>
      </c>
      <c r="B42" s="44" t="s">
        <v>53</v>
      </c>
      <c r="C42" s="44"/>
      <c r="D42" s="44"/>
      <c r="E42" s="44"/>
      <c r="F42" s="44"/>
      <c r="G42" s="44"/>
      <c r="H42" s="44"/>
      <c r="I42" s="44"/>
      <c r="J42" s="18" t="s">
        <v>33</v>
      </c>
      <c r="K42" s="20">
        <v>10</v>
      </c>
      <c r="L42" s="24">
        <f>D15</f>
        <v>14243</v>
      </c>
    </row>
    <row r="43" spans="1:12" ht="12">
      <c r="A43" s="45" t="s">
        <v>54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">
      <c r="A44" s="19" t="s">
        <v>54</v>
      </c>
      <c r="B44" s="44" t="s">
        <v>55</v>
      </c>
      <c r="C44" s="44"/>
      <c r="D44" s="44"/>
      <c r="E44" s="44"/>
      <c r="F44" s="44"/>
      <c r="G44" s="44"/>
      <c r="H44" s="44"/>
      <c r="I44" s="44"/>
      <c r="J44" s="18" t="s">
        <v>33</v>
      </c>
      <c r="K44" s="20">
        <v>10</v>
      </c>
      <c r="L44" s="24">
        <f>E18</f>
        <v>0</v>
      </c>
    </row>
    <row r="45" spans="1:12" ht="12">
      <c r="A45" s="45" t="s">
        <v>56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2">
      <c r="A46" s="19" t="s">
        <v>57</v>
      </c>
      <c r="B46" s="44" t="s">
        <v>58</v>
      </c>
      <c r="C46" s="44"/>
      <c r="D46" s="44"/>
      <c r="E46" s="44"/>
      <c r="F46" s="44"/>
      <c r="G46" s="44"/>
      <c r="H46" s="44"/>
      <c r="I46" s="44"/>
      <c r="J46" s="18" t="s">
        <v>33</v>
      </c>
      <c r="K46" s="20">
        <v>10</v>
      </c>
      <c r="L46" s="24">
        <f>F15</f>
        <v>2504</v>
      </c>
    </row>
    <row r="49" spans="1:2" ht="12">
      <c r="A49" s="25" t="s">
        <v>94</v>
      </c>
      <c r="B49" s="1" t="s">
        <v>95</v>
      </c>
    </row>
  </sheetData>
  <mergeCells count="34">
    <mergeCell ref="B33:I33"/>
    <mergeCell ref="A43:L43"/>
    <mergeCell ref="B44:I44"/>
    <mergeCell ref="A45:L45"/>
    <mergeCell ref="A34:L34"/>
    <mergeCell ref="B35:I35"/>
    <mergeCell ref="B36:I36"/>
    <mergeCell ref="B37:I37"/>
    <mergeCell ref="B46:I46"/>
    <mergeCell ref="B38:I38"/>
    <mergeCell ref="B40:I40"/>
    <mergeCell ref="A41:L41"/>
    <mergeCell ref="B42:I42"/>
    <mergeCell ref="B39:I39"/>
    <mergeCell ref="B29:I29"/>
    <mergeCell ref="B30:I30"/>
    <mergeCell ref="B31:I31"/>
    <mergeCell ref="B32:I32"/>
    <mergeCell ref="A25:L25"/>
    <mergeCell ref="B26:I26"/>
    <mergeCell ref="B27:I27"/>
    <mergeCell ref="B28:I28"/>
    <mergeCell ref="J9:J11"/>
    <mergeCell ref="B10:B11"/>
    <mergeCell ref="C10:F10"/>
    <mergeCell ref="B23:I23"/>
    <mergeCell ref="A9:A11"/>
    <mergeCell ref="B9:F9"/>
    <mergeCell ref="G9:G11"/>
    <mergeCell ref="H9:H11"/>
    <mergeCell ref="A1:J1"/>
    <mergeCell ref="A2:J2"/>
    <mergeCell ref="D4:E4"/>
    <mergeCell ref="A6:C6"/>
  </mergeCells>
  <printOptions/>
  <pageMargins left="0.2" right="0.21" top="0.24" bottom="0.24" header="0.24" footer="0.24"/>
  <pageSetup horizontalDpi="600" verticalDpi="600" orientation="portrait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7">
      <selection activeCell="C11" sqref="C11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651</v>
      </c>
      <c r="B4" s="5"/>
      <c r="C4" s="5"/>
      <c r="D4" s="56" t="s">
        <v>1</v>
      </c>
      <c r="E4" s="56"/>
      <c r="F4" s="6">
        <v>3688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81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188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/>
      <c r="F12" s="12">
        <v>0.48</v>
      </c>
      <c r="G12" s="12">
        <v>4.8</v>
      </c>
      <c r="H12" s="12">
        <v>1.53</v>
      </c>
      <c r="I12" s="13"/>
      <c r="J12" s="12">
        <f>SUM(C12:I12)</f>
        <v>15.78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306625</v>
      </c>
      <c r="C15" s="27">
        <v>235689</v>
      </c>
      <c r="D15" s="27">
        <v>60370</v>
      </c>
      <c r="E15" s="27">
        <v>0</v>
      </c>
      <c r="F15" s="27">
        <v>10566</v>
      </c>
      <c r="G15" s="27">
        <v>175965</v>
      </c>
      <c r="H15" s="27">
        <v>48529</v>
      </c>
      <c r="I15" s="28"/>
      <c r="J15" s="27">
        <f t="shared" si="1"/>
        <v>531119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251546</v>
      </c>
      <c r="C17" s="27">
        <v>192263</v>
      </c>
      <c r="D17" s="27">
        <v>48842</v>
      </c>
      <c r="E17" s="27">
        <v>0</v>
      </c>
      <c r="F17" s="27">
        <v>10441</v>
      </c>
      <c r="G17" s="27">
        <v>143155</v>
      </c>
      <c r="H17" s="27">
        <v>41109</v>
      </c>
      <c r="I17" s="28"/>
      <c r="J17" s="27">
        <f t="shared" si="1"/>
        <v>435810</v>
      </c>
      <c r="L17" s="14"/>
    </row>
    <row r="18" spans="1:10" ht="12">
      <c r="A18" s="11" t="s">
        <v>22</v>
      </c>
      <c r="B18" s="27">
        <f t="shared" si="0"/>
        <v>306008.56</v>
      </c>
      <c r="C18" s="27">
        <f>SUM(L26:L34)</f>
        <v>235072.56</v>
      </c>
      <c r="D18" s="27">
        <f>D15</f>
        <v>60370</v>
      </c>
      <c r="E18" s="27">
        <v>0</v>
      </c>
      <c r="F18" s="27">
        <f>F15</f>
        <v>10566</v>
      </c>
      <c r="G18" s="27">
        <f>SUM(L36:L48)</f>
        <v>186361.6</v>
      </c>
      <c r="H18" s="27">
        <v>0</v>
      </c>
      <c r="I18" s="28"/>
      <c r="J18" s="27">
        <f t="shared" si="1"/>
        <v>492370.16000000003</v>
      </c>
    </row>
    <row r="19" spans="1:13" ht="24">
      <c r="A19" s="11" t="s">
        <v>23</v>
      </c>
      <c r="B19" s="27">
        <f t="shared" si="0"/>
        <v>-54462.56</v>
      </c>
      <c r="C19" s="27">
        <f aca="true" t="shared" si="2" ref="C19:H19">C14+C17-C18</f>
        <v>-42809.56</v>
      </c>
      <c r="D19" s="27">
        <f t="shared" si="2"/>
        <v>-11528</v>
      </c>
      <c r="E19" s="27">
        <v>0</v>
      </c>
      <c r="F19" s="27">
        <f t="shared" si="2"/>
        <v>-125</v>
      </c>
      <c r="G19" s="27">
        <f t="shared" si="2"/>
        <v>-43206.600000000006</v>
      </c>
      <c r="H19" s="27">
        <f t="shared" si="2"/>
        <v>41109</v>
      </c>
      <c r="I19" s="28"/>
      <c r="J19" s="27">
        <f t="shared" si="1"/>
        <v>-56560.16</v>
      </c>
      <c r="L19" s="14"/>
      <c r="M19" s="14"/>
    </row>
    <row r="20" spans="1:13" ht="24">
      <c r="A20" s="11" t="s">
        <v>24</v>
      </c>
      <c r="B20" s="27">
        <f t="shared" si="0"/>
        <v>616.4400000000023</v>
      </c>
      <c r="C20" s="27">
        <f aca="true" t="shared" si="3" ref="C20:H20">C13+C15-C18</f>
        <v>616.4400000000023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-10396.600000000006</v>
      </c>
      <c r="H20" s="27">
        <f t="shared" si="3"/>
        <v>48529</v>
      </c>
      <c r="I20" s="28"/>
      <c r="J20" s="27">
        <f t="shared" si="1"/>
        <v>38748.84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23071.559999999998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20653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11949</v>
      </c>
    </row>
    <row r="29" spans="1:12" ht="12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36074</v>
      </c>
    </row>
    <row r="30" spans="1:12" ht="48.75" customHeight="1">
      <c r="A30" s="19" t="s">
        <v>41</v>
      </c>
      <c r="B30" s="44" t="s">
        <v>42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f>3.25*F4*10</f>
        <v>119860</v>
      </c>
    </row>
    <row r="31" spans="1:14" ht="27.75" customHeight="1">
      <c r="A31" s="19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2">
        <v>12539</v>
      </c>
      <c r="N31" s="23"/>
    </row>
    <row r="32" spans="1:14" ht="15" customHeight="1">
      <c r="A32" s="19" t="s">
        <v>45</v>
      </c>
      <c r="B32" s="44" t="s">
        <v>685</v>
      </c>
      <c r="C32" s="44"/>
      <c r="D32" s="44"/>
      <c r="E32" s="44"/>
      <c r="F32" s="44"/>
      <c r="G32" s="44"/>
      <c r="H32" s="44"/>
      <c r="I32" s="44"/>
      <c r="J32" s="26" t="s">
        <v>118</v>
      </c>
      <c r="K32" s="26">
        <v>0.1245</v>
      </c>
      <c r="L32" s="26">
        <v>1471</v>
      </c>
      <c r="N32" s="23"/>
    </row>
    <row r="33" spans="1:14" ht="16.5" customHeight="1">
      <c r="A33" s="19" t="s">
        <v>45</v>
      </c>
      <c r="B33" s="44" t="s">
        <v>687</v>
      </c>
      <c r="C33" s="44"/>
      <c r="D33" s="44"/>
      <c r="E33" s="44"/>
      <c r="F33" s="44"/>
      <c r="G33" s="44"/>
      <c r="H33" s="44"/>
      <c r="I33" s="46"/>
      <c r="J33" s="26" t="s">
        <v>487</v>
      </c>
      <c r="K33" s="20">
        <v>1.5</v>
      </c>
      <c r="L33" s="26">
        <v>1730</v>
      </c>
      <c r="N33" s="23"/>
    </row>
    <row r="34" spans="1:14" ht="11.25" customHeight="1">
      <c r="A34" s="19" t="s">
        <v>45</v>
      </c>
      <c r="B34" s="44" t="s">
        <v>63</v>
      </c>
      <c r="C34" s="44"/>
      <c r="D34" s="44"/>
      <c r="E34" s="44"/>
      <c r="F34" s="44"/>
      <c r="G34" s="44"/>
      <c r="H34" s="44"/>
      <c r="I34" s="44"/>
      <c r="J34" s="26" t="s">
        <v>40</v>
      </c>
      <c r="K34" s="26">
        <v>547.6</v>
      </c>
      <c r="L34" s="26">
        <v>7725</v>
      </c>
      <c r="N34" s="23"/>
    </row>
    <row r="35" spans="1:12" ht="12">
      <c r="A35" s="45" t="s">
        <v>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3" ht="49.5" customHeight="1">
      <c r="A36" s="19" t="s">
        <v>31</v>
      </c>
      <c r="B36" s="44" t="s">
        <v>32</v>
      </c>
      <c r="C36" s="44"/>
      <c r="D36" s="44"/>
      <c r="E36" s="44"/>
      <c r="F36" s="44"/>
      <c r="G36" s="44"/>
      <c r="H36" s="44"/>
      <c r="I36" s="44"/>
      <c r="J36" s="18" t="s">
        <v>33</v>
      </c>
      <c r="K36" s="20">
        <v>10</v>
      </c>
      <c r="L36" s="18">
        <f>G17*0.12</f>
        <v>17178.6</v>
      </c>
      <c r="M36" s="14"/>
    </row>
    <row r="37" spans="1:14" ht="15" customHeight="1">
      <c r="A37" s="19" t="s">
        <v>50</v>
      </c>
      <c r="B37" s="44" t="s">
        <v>293</v>
      </c>
      <c r="C37" s="44"/>
      <c r="D37" s="44"/>
      <c r="E37" s="44"/>
      <c r="F37" s="44"/>
      <c r="G37" s="44"/>
      <c r="H37" s="44"/>
      <c r="I37" s="44"/>
      <c r="J37" s="18" t="s">
        <v>47</v>
      </c>
      <c r="K37" s="20">
        <v>1</v>
      </c>
      <c r="L37" s="18">
        <v>658</v>
      </c>
      <c r="N37" s="14"/>
    </row>
    <row r="38" spans="1:14" ht="15" customHeight="1">
      <c r="A38" s="19" t="s">
        <v>49</v>
      </c>
      <c r="B38" s="44" t="s">
        <v>653</v>
      </c>
      <c r="C38" s="44"/>
      <c r="D38" s="44"/>
      <c r="E38" s="44"/>
      <c r="F38" s="44"/>
      <c r="G38" s="44"/>
      <c r="H38" s="44"/>
      <c r="I38" s="44"/>
      <c r="J38" s="18" t="s">
        <v>46</v>
      </c>
      <c r="K38" s="20">
        <v>11.2</v>
      </c>
      <c r="L38" s="18">
        <v>7799</v>
      </c>
      <c r="N38" s="14"/>
    </row>
    <row r="39" spans="1:14" ht="15" customHeight="1">
      <c r="A39" s="19" t="s">
        <v>48</v>
      </c>
      <c r="B39" s="44" t="s">
        <v>652</v>
      </c>
      <c r="C39" s="44"/>
      <c r="D39" s="44"/>
      <c r="E39" s="44"/>
      <c r="F39" s="44"/>
      <c r="G39" s="44"/>
      <c r="H39" s="44"/>
      <c r="I39" s="44"/>
      <c r="J39" s="18" t="s">
        <v>47</v>
      </c>
      <c r="K39" s="20">
        <v>2</v>
      </c>
      <c r="L39" s="18">
        <v>722</v>
      </c>
      <c r="N39" s="14"/>
    </row>
    <row r="40" spans="1:14" ht="15" customHeight="1">
      <c r="A40" s="19" t="s">
        <v>119</v>
      </c>
      <c r="B40" s="44" t="s">
        <v>654</v>
      </c>
      <c r="C40" s="44"/>
      <c r="D40" s="44"/>
      <c r="E40" s="44"/>
      <c r="F40" s="44"/>
      <c r="G40" s="44"/>
      <c r="H40" s="44"/>
      <c r="I40" s="44"/>
      <c r="J40" s="18" t="s">
        <v>118</v>
      </c>
      <c r="K40" s="20">
        <v>0.085</v>
      </c>
      <c r="L40" s="18">
        <v>664</v>
      </c>
      <c r="N40" s="14"/>
    </row>
    <row r="41" spans="1:14" ht="15" customHeight="1">
      <c r="A41" s="19" t="s">
        <v>78</v>
      </c>
      <c r="B41" s="44" t="s">
        <v>655</v>
      </c>
      <c r="C41" s="44"/>
      <c r="D41" s="44"/>
      <c r="E41" s="44"/>
      <c r="F41" s="44"/>
      <c r="G41" s="44"/>
      <c r="H41" s="44"/>
      <c r="I41" s="44"/>
      <c r="J41" s="18" t="s">
        <v>46</v>
      </c>
      <c r="K41" s="20">
        <v>15</v>
      </c>
      <c r="L41" s="18">
        <v>1855</v>
      </c>
      <c r="N41" s="14"/>
    </row>
    <row r="42" spans="1:14" ht="15" customHeight="1">
      <c r="A42" s="19" t="s">
        <v>61</v>
      </c>
      <c r="B42" s="44" t="s">
        <v>143</v>
      </c>
      <c r="C42" s="44"/>
      <c r="D42" s="44"/>
      <c r="E42" s="44"/>
      <c r="F42" s="44"/>
      <c r="G42" s="44"/>
      <c r="H42" s="44"/>
      <c r="I42" s="44"/>
      <c r="J42" s="18" t="s">
        <v>47</v>
      </c>
      <c r="K42" s="20">
        <v>6</v>
      </c>
      <c r="L42" s="18">
        <v>4169</v>
      </c>
      <c r="N42" s="14"/>
    </row>
    <row r="43" spans="1:14" ht="15" customHeight="1">
      <c r="A43" s="19" t="s">
        <v>48</v>
      </c>
      <c r="B43" s="44" t="s">
        <v>656</v>
      </c>
      <c r="C43" s="44"/>
      <c r="D43" s="44"/>
      <c r="E43" s="44"/>
      <c r="F43" s="44"/>
      <c r="G43" s="44"/>
      <c r="H43" s="44"/>
      <c r="I43" s="44"/>
      <c r="J43" s="18" t="s">
        <v>47</v>
      </c>
      <c r="K43" s="20">
        <v>116</v>
      </c>
      <c r="L43" s="18">
        <v>92800</v>
      </c>
      <c r="N43" s="14"/>
    </row>
    <row r="44" spans="1:14" ht="15" customHeight="1">
      <c r="A44" s="19" t="s">
        <v>48</v>
      </c>
      <c r="B44" s="44" t="s">
        <v>657</v>
      </c>
      <c r="C44" s="44"/>
      <c r="D44" s="44"/>
      <c r="E44" s="44"/>
      <c r="F44" s="44"/>
      <c r="G44" s="44"/>
      <c r="H44" s="44"/>
      <c r="I44" s="44"/>
      <c r="J44" s="18" t="s">
        <v>492</v>
      </c>
      <c r="K44" s="20" t="s">
        <v>658</v>
      </c>
      <c r="L44" s="18">
        <v>40814</v>
      </c>
      <c r="N44" s="14"/>
    </row>
    <row r="45" spans="1:14" ht="15" customHeight="1">
      <c r="A45" s="19" t="s">
        <v>147</v>
      </c>
      <c r="B45" s="44" t="s">
        <v>148</v>
      </c>
      <c r="C45" s="44"/>
      <c r="D45" s="44"/>
      <c r="E45" s="44"/>
      <c r="F45" s="44"/>
      <c r="G45" s="44"/>
      <c r="H45" s="44"/>
      <c r="I45" s="44"/>
      <c r="J45" s="18" t="s">
        <v>149</v>
      </c>
      <c r="K45" s="20">
        <v>19.2</v>
      </c>
      <c r="L45" s="18">
        <v>14754</v>
      </c>
      <c r="N45" s="14"/>
    </row>
    <row r="46" spans="1:14" ht="15" customHeight="1">
      <c r="A46" s="19" t="s">
        <v>49</v>
      </c>
      <c r="B46" s="44" t="s">
        <v>73</v>
      </c>
      <c r="C46" s="44"/>
      <c r="D46" s="44"/>
      <c r="E46" s="44"/>
      <c r="F46" s="44"/>
      <c r="G46" s="44"/>
      <c r="H46" s="44"/>
      <c r="I46" s="44"/>
      <c r="J46" s="18" t="s">
        <v>47</v>
      </c>
      <c r="K46" s="20">
        <v>2</v>
      </c>
      <c r="L46" s="18">
        <v>1007</v>
      </c>
      <c r="N46" s="14"/>
    </row>
    <row r="47" spans="1:14" ht="15" customHeight="1">
      <c r="A47" s="19" t="s">
        <v>48</v>
      </c>
      <c r="B47" s="44" t="s">
        <v>659</v>
      </c>
      <c r="C47" s="44"/>
      <c r="D47" s="44"/>
      <c r="E47" s="44"/>
      <c r="F47" s="44"/>
      <c r="G47" s="44"/>
      <c r="H47" s="44"/>
      <c r="I47" s="44"/>
      <c r="J47" s="18" t="s">
        <v>46</v>
      </c>
      <c r="K47" s="20">
        <v>3</v>
      </c>
      <c r="L47" s="18">
        <v>1419</v>
      </c>
      <c r="N47" s="14"/>
    </row>
    <row r="48" spans="1:14" ht="15" customHeight="1">
      <c r="A48" s="19" t="s">
        <v>62</v>
      </c>
      <c r="B48" s="44" t="s">
        <v>74</v>
      </c>
      <c r="C48" s="44"/>
      <c r="D48" s="44"/>
      <c r="E48" s="44"/>
      <c r="F48" s="44"/>
      <c r="G48" s="44"/>
      <c r="H48" s="44"/>
      <c r="I48" s="44"/>
      <c r="J48" s="18" t="s">
        <v>40</v>
      </c>
      <c r="K48" s="20">
        <v>3.96</v>
      </c>
      <c r="L48" s="18">
        <v>2522</v>
      </c>
      <c r="N48" s="14"/>
    </row>
    <row r="49" spans="1:12" ht="12">
      <c r="A49" s="45" t="s">
        <v>51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29.25" customHeight="1">
      <c r="A50" s="19" t="s">
        <v>52</v>
      </c>
      <c r="B50" s="44" t="s">
        <v>53</v>
      </c>
      <c r="C50" s="44"/>
      <c r="D50" s="44"/>
      <c r="E50" s="44"/>
      <c r="F50" s="44"/>
      <c r="G50" s="44"/>
      <c r="H50" s="44"/>
      <c r="I50" s="44"/>
      <c r="J50" s="18" t="s">
        <v>33</v>
      </c>
      <c r="K50" s="20">
        <v>10</v>
      </c>
      <c r="L50" s="24">
        <f>D15</f>
        <v>60370</v>
      </c>
    </row>
    <row r="51" spans="1:12" ht="12">
      <c r="A51" s="45" t="s">
        <v>54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">
      <c r="A52" s="19" t="s">
        <v>54</v>
      </c>
      <c r="B52" s="44" t="s">
        <v>55</v>
      </c>
      <c r="C52" s="44"/>
      <c r="D52" s="44"/>
      <c r="E52" s="44"/>
      <c r="F52" s="44"/>
      <c r="G52" s="44"/>
      <c r="H52" s="44"/>
      <c r="I52" s="44"/>
      <c r="J52" s="18" t="s">
        <v>33</v>
      </c>
      <c r="K52" s="20">
        <v>10</v>
      </c>
      <c r="L52" s="24">
        <f>E18</f>
        <v>0</v>
      </c>
    </row>
    <row r="53" spans="1:12" ht="12">
      <c r="A53" s="45" t="s">
        <v>56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2">
      <c r="A54" s="19" t="s">
        <v>57</v>
      </c>
      <c r="B54" s="44" t="s">
        <v>58</v>
      </c>
      <c r="C54" s="44"/>
      <c r="D54" s="44"/>
      <c r="E54" s="44"/>
      <c r="F54" s="44"/>
      <c r="G54" s="44"/>
      <c r="H54" s="44"/>
      <c r="I54" s="44"/>
      <c r="J54" s="18" t="s">
        <v>33</v>
      </c>
      <c r="K54" s="20">
        <v>10</v>
      </c>
      <c r="L54" s="24">
        <f>F15</f>
        <v>10566</v>
      </c>
    </row>
    <row r="57" spans="1:2" ht="12">
      <c r="A57" s="25" t="s">
        <v>94</v>
      </c>
      <c r="B57" s="1" t="s">
        <v>95</v>
      </c>
    </row>
  </sheetData>
  <mergeCells count="42">
    <mergeCell ref="B54:I54"/>
    <mergeCell ref="B44:I44"/>
    <mergeCell ref="B45:I45"/>
    <mergeCell ref="B46:I46"/>
    <mergeCell ref="B47:I47"/>
    <mergeCell ref="B50:I50"/>
    <mergeCell ref="A51:L51"/>
    <mergeCell ref="B52:I52"/>
    <mergeCell ref="A53:L53"/>
    <mergeCell ref="B48:I48"/>
    <mergeCell ref="A49:L49"/>
    <mergeCell ref="A35:L35"/>
    <mergeCell ref="B36:I36"/>
    <mergeCell ref="B37:I37"/>
    <mergeCell ref="B38:I38"/>
    <mergeCell ref="B43:I43"/>
    <mergeCell ref="B39:I39"/>
    <mergeCell ref="B40:I40"/>
    <mergeCell ref="B41:I41"/>
    <mergeCell ref="B42:I42"/>
    <mergeCell ref="B29:I29"/>
    <mergeCell ref="B30:I30"/>
    <mergeCell ref="B31:I31"/>
    <mergeCell ref="B34:I34"/>
    <mergeCell ref="B32:I32"/>
    <mergeCell ref="B33:I33"/>
    <mergeCell ref="A25:L25"/>
    <mergeCell ref="B26:I26"/>
    <mergeCell ref="B27:I27"/>
    <mergeCell ref="B28:I28"/>
    <mergeCell ref="J9:J11"/>
    <mergeCell ref="B10:B11"/>
    <mergeCell ref="C10:F10"/>
    <mergeCell ref="B23:I23"/>
    <mergeCell ref="A9:A11"/>
    <mergeCell ref="B9:F9"/>
    <mergeCell ref="G9:G11"/>
    <mergeCell ref="H9:H11"/>
    <mergeCell ref="A1:J1"/>
    <mergeCell ref="A2:J2"/>
    <mergeCell ref="D4:E4"/>
    <mergeCell ref="A6:C6"/>
  </mergeCells>
  <printOptions/>
  <pageMargins left="0.2" right="0.2" top="0.25" bottom="0.27" header="0.24" footer="0.24"/>
  <pageSetup horizontalDpi="600" verticalDpi="600" orientation="portrait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7">
      <selection activeCell="D11" sqref="D11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667</v>
      </c>
      <c r="B4" s="5"/>
      <c r="C4" s="5"/>
      <c r="D4" s="56" t="s">
        <v>1</v>
      </c>
      <c r="E4" s="56"/>
      <c r="F4" s="6">
        <v>1331.9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30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74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/>
      <c r="F12" s="12">
        <v>0.48</v>
      </c>
      <c r="G12" s="12">
        <v>4.8</v>
      </c>
      <c r="H12" s="12">
        <v>1.53</v>
      </c>
      <c r="I12" s="13"/>
      <c r="J12" s="12">
        <f>SUM(C12:I12)</f>
        <v>15.78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111248</v>
      </c>
      <c r="C15" s="27">
        <v>85242</v>
      </c>
      <c r="D15" s="27">
        <v>22170</v>
      </c>
      <c r="E15" s="27"/>
      <c r="F15" s="27">
        <v>3836</v>
      </c>
      <c r="G15" s="27">
        <v>63931</v>
      </c>
      <c r="H15" s="27">
        <v>15092</v>
      </c>
      <c r="I15" s="28"/>
      <c r="J15" s="27">
        <f t="shared" si="1"/>
        <v>190271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102044</v>
      </c>
      <c r="C17" s="27">
        <v>77599</v>
      </c>
      <c r="D17" s="27">
        <v>20147</v>
      </c>
      <c r="E17" s="27">
        <v>0</v>
      </c>
      <c r="F17" s="27">
        <v>4298</v>
      </c>
      <c r="G17" s="27">
        <v>58104</v>
      </c>
      <c r="H17" s="27">
        <v>13544</v>
      </c>
      <c r="I17" s="28"/>
      <c r="J17" s="27">
        <f t="shared" si="1"/>
        <v>173692</v>
      </c>
      <c r="L17" s="14"/>
    </row>
    <row r="18" spans="1:10" ht="12">
      <c r="A18" s="11" t="s">
        <v>22</v>
      </c>
      <c r="B18" s="27">
        <f t="shared" si="0"/>
        <v>109497.88</v>
      </c>
      <c r="C18" s="27">
        <f>SUM(L26:L33)</f>
        <v>83491.88</v>
      </c>
      <c r="D18" s="27">
        <f>D15</f>
        <v>22170</v>
      </c>
      <c r="E18" s="27">
        <v>0</v>
      </c>
      <c r="F18" s="27">
        <f>F15</f>
        <v>3836</v>
      </c>
      <c r="G18" s="27">
        <f>SUM(L35:L43)</f>
        <v>70016.48</v>
      </c>
      <c r="H18" s="27">
        <v>0</v>
      </c>
      <c r="I18" s="28"/>
      <c r="J18" s="27">
        <f t="shared" si="1"/>
        <v>179514.36</v>
      </c>
    </row>
    <row r="19" spans="1:13" ht="24">
      <c r="A19" s="11" t="s">
        <v>23</v>
      </c>
      <c r="B19" s="27">
        <f t="shared" si="0"/>
        <v>-7453.880000000005</v>
      </c>
      <c r="C19" s="27">
        <f aca="true" t="shared" si="2" ref="C19:H19">C14+C17-C18</f>
        <v>-5892.880000000005</v>
      </c>
      <c r="D19" s="27">
        <f t="shared" si="2"/>
        <v>-2023</v>
      </c>
      <c r="E19" s="27">
        <v>0</v>
      </c>
      <c r="F19" s="27">
        <f t="shared" si="2"/>
        <v>462</v>
      </c>
      <c r="G19" s="27">
        <f t="shared" si="2"/>
        <v>-11912.479999999996</v>
      </c>
      <c r="H19" s="27">
        <f t="shared" si="2"/>
        <v>13544</v>
      </c>
      <c r="I19" s="28"/>
      <c r="J19" s="27">
        <f t="shared" si="1"/>
        <v>-5822.360000000001</v>
      </c>
      <c r="L19" s="14"/>
      <c r="M19" s="14"/>
    </row>
    <row r="20" spans="1:13" ht="24">
      <c r="A20" s="11" t="s">
        <v>24</v>
      </c>
      <c r="B20" s="27">
        <f t="shared" si="0"/>
        <v>1750.1199999999953</v>
      </c>
      <c r="C20" s="27">
        <f aca="true" t="shared" si="3" ref="C20:H20">C13+C15-C18</f>
        <v>1750.1199999999953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-6085.479999999996</v>
      </c>
      <c r="H20" s="27">
        <f t="shared" si="3"/>
        <v>15092</v>
      </c>
      <c r="I20" s="28"/>
      <c r="J20" s="27">
        <f t="shared" si="1"/>
        <v>10756.64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9311.88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7459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4592</v>
      </c>
    </row>
    <row r="29" spans="1:12" ht="12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13028</v>
      </c>
    </row>
    <row r="30" spans="1:12" ht="48.75" customHeight="1">
      <c r="A30" s="19" t="s">
        <v>41</v>
      </c>
      <c r="B30" s="44" t="s">
        <v>42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f>3*F4*10</f>
        <v>39957</v>
      </c>
    </row>
    <row r="31" spans="1:14" ht="27.75" customHeight="1">
      <c r="A31" s="19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2">
        <v>4528</v>
      </c>
      <c r="N31" s="23"/>
    </row>
    <row r="32" spans="1:14" ht="13.5" customHeight="1">
      <c r="A32" s="19" t="s">
        <v>45</v>
      </c>
      <c r="B32" s="44" t="s">
        <v>63</v>
      </c>
      <c r="C32" s="44"/>
      <c r="D32" s="44"/>
      <c r="E32" s="44"/>
      <c r="F32" s="44"/>
      <c r="G32" s="44"/>
      <c r="H32" s="44"/>
      <c r="I32" s="44"/>
      <c r="J32" s="26" t="s">
        <v>40</v>
      </c>
      <c r="K32" s="20">
        <v>204.6</v>
      </c>
      <c r="L32" s="26">
        <v>2886</v>
      </c>
      <c r="N32" s="23"/>
    </row>
    <row r="33" spans="1:14" ht="15.75" customHeight="1">
      <c r="A33" s="19" t="s">
        <v>45</v>
      </c>
      <c r="B33" s="44" t="s">
        <v>687</v>
      </c>
      <c r="C33" s="44"/>
      <c r="D33" s="44"/>
      <c r="E33" s="44"/>
      <c r="F33" s="44"/>
      <c r="G33" s="44"/>
      <c r="H33" s="44"/>
      <c r="I33" s="46"/>
      <c r="J33" s="26" t="s">
        <v>487</v>
      </c>
      <c r="K33" s="20">
        <v>1.5</v>
      </c>
      <c r="L33" s="26">
        <v>1730</v>
      </c>
      <c r="N33" s="23"/>
    </row>
    <row r="34" spans="1:12" ht="12">
      <c r="A34" s="45" t="s">
        <v>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3" ht="49.5" customHeight="1">
      <c r="A35" s="19" t="s">
        <v>31</v>
      </c>
      <c r="B35" s="44" t="s">
        <v>32</v>
      </c>
      <c r="C35" s="44"/>
      <c r="D35" s="44"/>
      <c r="E35" s="44"/>
      <c r="F35" s="44"/>
      <c r="G35" s="44"/>
      <c r="H35" s="44"/>
      <c r="I35" s="44"/>
      <c r="J35" s="18" t="s">
        <v>33</v>
      </c>
      <c r="K35" s="20">
        <v>10</v>
      </c>
      <c r="L35" s="18">
        <f>G17*0.12</f>
        <v>6972.48</v>
      </c>
      <c r="M35" s="14"/>
    </row>
    <row r="36" spans="1:14" ht="15" customHeight="1">
      <c r="A36" s="19" t="s">
        <v>61</v>
      </c>
      <c r="B36" s="44" t="s">
        <v>143</v>
      </c>
      <c r="C36" s="44"/>
      <c r="D36" s="44"/>
      <c r="E36" s="44"/>
      <c r="F36" s="44"/>
      <c r="G36" s="44"/>
      <c r="H36" s="44"/>
      <c r="I36" s="44"/>
      <c r="J36" s="18" t="s">
        <v>47</v>
      </c>
      <c r="K36" s="20">
        <v>2</v>
      </c>
      <c r="L36" s="18">
        <v>1390</v>
      </c>
      <c r="N36" s="14"/>
    </row>
    <row r="37" spans="1:14" ht="15" customHeight="1">
      <c r="A37" s="19" t="s">
        <v>50</v>
      </c>
      <c r="B37" s="44" t="s">
        <v>660</v>
      </c>
      <c r="C37" s="44"/>
      <c r="D37" s="44"/>
      <c r="E37" s="44"/>
      <c r="F37" s="44"/>
      <c r="G37" s="44"/>
      <c r="H37" s="44"/>
      <c r="I37" s="44"/>
      <c r="J37" s="18" t="s">
        <v>155</v>
      </c>
      <c r="K37" s="20" t="s">
        <v>661</v>
      </c>
      <c r="L37" s="18">
        <v>6660</v>
      </c>
      <c r="N37" s="14"/>
    </row>
    <row r="38" spans="1:14" ht="15" customHeight="1">
      <c r="A38" s="19" t="s">
        <v>48</v>
      </c>
      <c r="B38" s="44" t="s">
        <v>662</v>
      </c>
      <c r="C38" s="44"/>
      <c r="D38" s="44"/>
      <c r="E38" s="44"/>
      <c r="F38" s="44"/>
      <c r="G38" s="44"/>
      <c r="H38" s="44"/>
      <c r="I38" s="44"/>
      <c r="J38" s="18" t="s">
        <v>47</v>
      </c>
      <c r="K38" s="20" t="s">
        <v>663</v>
      </c>
      <c r="L38" s="18">
        <v>38141</v>
      </c>
      <c r="N38" s="14"/>
    </row>
    <row r="39" spans="1:14" ht="15" customHeight="1">
      <c r="A39" s="19" t="s">
        <v>147</v>
      </c>
      <c r="B39" s="44" t="s">
        <v>148</v>
      </c>
      <c r="C39" s="44"/>
      <c r="D39" s="44"/>
      <c r="E39" s="44"/>
      <c r="F39" s="44"/>
      <c r="G39" s="44"/>
      <c r="H39" s="44"/>
      <c r="I39" s="44"/>
      <c r="J39" s="18" t="s">
        <v>149</v>
      </c>
      <c r="K39" s="20">
        <v>9.6</v>
      </c>
      <c r="L39" s="18">
        <v>7377</v>
      </c>
      <c r="N39" s="14"/>
    </row>
    <row r="40" spans="1:14" ht="15" customHeight="1">
      <c r="A40" s="19" t="s">
        <v>48</v>
      </c>
      <c r="B40" s="44" t="s">
        <v>664</v>
      </c>
      <c r="C40" s="44"/>
      <c r="D40" s="44"/>
      <c r="E40" s="44"/>
      <c r="F40" s="44"/>
      <c r="G40" s="44"/>
      <c r="H40" s="44"/>
      <c r="I40" s="44"/>
      <c r="J40" s="18" t="s">
        <v>46</v>
      </c>
      <c r="K40" s="20">
        <v>6.2</v>
      </c>
      <c r="L40" s="18">
        <v>1919</v>
      </c>
      <c r="N40" s="14"/>
    </row>
    <row r="41" spans="1:14" ht="15" customHeight="1">
      <c r="A41" s="19" t="s">
        <v>85</v>
      </c>
      <c r="B41" s="44" t="s">
        <v>282</v>
      </c>
      <c r="C41" s="44"/>
      <c r="D41" s="44"/>
      <c r="E41" s="44"/>
      <c r="F41" s="44"/>
      <c r="G41" s="44"/>
      <c r="H41" s="44"/>
      <c r="I41" s="44"/>
      <c r="J41" s="18" t="s">
        <v>40</v>
      </c>
      <c r="K41" s="20">
        <v>1.5</v>
      </c>
      <c r="L41" s="18">
        <v>927</v>
      </c>
      <c r="N41" s="14"/>
    </row>
    <row r="42" spans="1:14" ht="15" customHeight="1">
      <c r="A42" s="19" t="s">
        <v>48</v>
      </c>
      <c r="B42" s="44" t="s">
        <v>665</v>
      </c>
      <c r="C42" s="44"/>
      <c r="D42" s="44"/>
      <c r="E42" s="44"/>
      <c r="F42" s="44"/>
      <c r="G42" s="44"/>
      <c r="H42" s="44"/>
      <c r="I42" s="44"/>
      <c r="J42" s="18" t="s">
        <v>46</v>
      </c>
      <c r="K42" s="20">
        <v>2.5</v>
      </c>
      <c r="L42" s="18">
        <v>1196</v>
      </c>
      <c r="N42" s="14"/>
    </row>
    <row r="43" spans="1:14" ht="15" customHeight="1">
      <c r="A43" s="19" t="s">
        <v>50</v>
      </c>
      <c r="B43" s="44" t="s">
        <v>560</v>
      </c>
      <c r="C43" s="44"/>
      <c r="D43" s="44"/>
      <c r="E43" s="44"/>
      <c r="F43" s="44"/>
      <c r="G43" s="44"/>
      <c r="H43" s="44"/>
      <c r="I43" s="44"/>
      <c r="J43" s="18" t="s">
        <v>46</v>
      </c>
      <c r="K43" s="30" t="s">
        <v>666</v>
      </c>
      <c r="L43" s="18">
        <v>5434</v>
      </c>
      <c r="N43" s="14"/>
    </row>
    <row r="44" spans="1:12" ht="12">
      <c r="A44" s="45" t="s">
        <v>51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29.25" customHeight="1">
      <c r="A45" s="19" t="s">
        <v>52</v>
      </c>
      <c r="B45" s="44" t="s">
        <v>53</v>
      </c>
      <c r="C45" s="44"/>
      <c r="D45" s="44"/>
      <c r="E45" s="44"/>
      <c r="F45" s="44"/>
      <c r="G45" s="44"/>
      <c r="H45" s="44"/>
      <c r="I45" s="44"/>
      <c r="J45" s="18" t="s">
        <v>33</v>
      </c>
      <c r="K45" s="20">
        <v>10</v>
      </c>
      <c r="L45" s="24">
        <f>D15</f>
        <v>22170</v>
      </c>
    </row>
    <row r="46" spans="1:12" ht="12">
      <c r="A46" s="45" t="s">
        <v>54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">
      <c r="A47" s="19" t="s">
        <v>54</v>
      </c>
      <c r="B47" s="44" t="s">
        <v>55</v>
      </c>
      <c r="C47" s="44"/>
      <c r="D47" s="44"/>
      <c r="E47" s="44"/>
      <c r="F47" s="44"/>
      <c r="G47" s="44"/>
      <c r="H47" s="44"/>
      <c r="I47" s="44"/>
      <c r="J47" s="18" t="s">
        <v>33</v>
      </c>
      <c r="K47" s="20">
        <v>10</v>
      </c>
      <c r="L47" s="24">
        <f>E18</f>
        <v>0</v>
      </c>
    </row>
    <row r="48" spans="1:12" ht="12">
      <c r="A48" s="45" t="s">
        <v>56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">
      <c r="A49" s="19" t="s">
        <v>57</v>
      </c>
      <c r="B49" s="44" t="s">
        <v>58</v>
      </c>
      <c r="C49" s="44"/>
      <c r="D49" s="44"/>
      <c r="E49" s="44"/>
      <c r="F49" s="44"/>
      <c r="G49" s="44"/>
      <c r="H49" s="44"/>
      <c r="I49" s="44"/>
      <c r="J49" s="18" t="s">
        <v>33</v>
      </c>
      <c r="K49" s="20">
        <v>10</v>
      </c>
      <c r="L49" s="24">
        <f>F15</f>
        <v>3836</v>
      </c>
    </row>
    <row r="52" spans="1:2" ht="12">
      <c r="A52" s="25" t="s">
        <v>94</v>
      </c>
      <c r="B52" s="1" t="s">
        <v>95</v>
      </c>
    </row>
  </sheetData>
  <mergeCells count="37">
    <mergeCell ref="A46:L46"/>
    <mergeCell ref="B47:I47"/>
    <mergeCell ref="A48:L48"/>
    <mergeCell ref="B49:I49"/>
    <mergeCell ref="A44:L44"/>
    <mergeCell ref="B45:I45"/>
    <mergeCell ref="B33:I33"/>
    <mergeCell ref="B42:I42"/>
    <mergeCell ref="B43:I43"/>
    <mergeCell ref="B38:I38"/>
    <mergeCell ref="B39:I39"/>
    <mergeCell ref="B40:I40"/>
    <mergeCell ref="B41:I41"/>
    <mergeCell ref="A34:L34"/>
    <mergeCell ref="B35:I35"/>
    <mergeCell ref="B36:I36"/>
    <mergeCell ref="B37:I37"/>
    <mergeCell ref="B29:I29"/>
    <mergeCell ref="B30:I30"/>
    <mergeCell ref="B31:I31"/>
    <mergeCell ref="B32:I32"/>
    <mergeCell ref="A25:L25"/>
    <mergeCell ref="B26:I26"/>
    <mergeCell ref="B27:I27"/>
    <mergeCell ref="B28:I28"/>
    <mergeCell ref="J9:J11"/>
    <mergeCell ref="B10:B11"/>
    <mergeCell ref="C10:F10"/>
    <mergeCell ref="B23:I23"/>
    <mergeCell ref="A9:A11"/>
    <mergeCell ref="B9:F9"/>
    <mergeCell ref="G9:G11"/>
    <mergeCell ref="H9:H11"/>
    <mergeCell ref="A1:J1"/>
    <mergeCell ref="A2:J2"/>
    <mergeCell ref="D4:E4"/>
    <mergeCell ref="A6:C6"/>
  </mergeCells>
  <printOptions/>
  <pageMargins left="0.2" right="0.2" top="0.29" bottom="0.24" header="0.24" footer="0.24"/>
  <pageSetup horizontalDpi="600" verticalDpi="600" orientation="portrait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6">
      <selection activeCell="B39" sqref="B39:I39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668</v>
      </c>
      <c r="B4" s="5"/>
      <c r="C4" s="5"/>
      <c r="D4" s="56" t="s">
        <v>1</v>
      </c>
      <c r="E4" s="56"/>
      <c r="F4" s="6">
        <v>1458.7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30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85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/>
      <c r="F12" s="12">
        <v>0.48</v>
      </c>
      <c r="G12" s="12">
        <v>4.8</v>
      </c>
      <c r="H12" s="12">
        <v>1.53</v>
      </c>
      <c r="I12" s="13"/>
      <c r="J12" s="12">
        <f>SUM(C12:I12)</f>
        <v>15.78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120778</v>
      </c>
      <c r="C15" s="27">
        <v>92540</v>
      </c>
      <c r="D15" s="27">
        <v>24083</v>
      </c>
      <c r="E15" s="27">
        <v>0</v>
      </c>
      <c r="F15" s="27">
        <v>4155</v>
      </c>
      <c r="G15" s="27">
        <v>69213</v>
      </c>
      <c r="H15" s="27">
        <v>19791</v>
      </c>
      <c r="I15" s="28"/>
      <c r="J15" s="27">
        <f t="shared" si="1"/>
        <v>209782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107883</v>
      </c>
      <c r="C17" s="27">
        <v>82064</v>
      </c>
      <c r="D17" s="27">
        <v>21341</v>
      </c>
      <c r="E17" s="27">
        <v>0</v>
      </c>
      <c r="F17" s="27">
        <v>4478</v>
      </c>
      <c r="G17" s="27">
        <v>61258</v>
      </c>
      <c r="H17" s="27">
        <v>17734</v>
      </c>
      <c r="I17" s="28"/>
      <c r="J17" s="27">
        <f t="shared" si="1"/>
        <v>186875</v>
      </c>
      <c r="L17" s="14"/>
    </row>
    <row r="18" spans="1:10" ht="12">
      <c r="A18" s="11" t="s">
        <v>22</v>
      </c>
      <c r="B18" s="27">
        <f t="shared" si="0"/>
        <v>120178.68</v>
      </c>
      <c r="C18" s="27">
        <f>SUM(L26:L33)</f>
        <v>91940.68</v>
      </c>
      <c r="D18" s="27">
        <f>D15</f>
        <v>24083</v>
      </c>
      <c r="E18" s="27">
        <v>0</v>
      </c>
      <c r="F18" s="27">
        <f>F15</f>
        <v>4155</v>
      </c>
      <c r="G18" s="27">
        <f>SUM(L35:L43)</f>
        <v>121617.95999999999</v>
      </c>
      <c r="H18" s="27">
        <v>0</v>
      </c>
      <c r="I18" s="28"/>
      <c r="J18" s="27">
        <f t="shared" si="1"/>
        <v>241796.63999999998</v>
      </c>
    </row>
    <row r="19" spans="1:13" ht="24">
      <c r="A19" s="11" t="s">
        <v>23</v>
      </c>
      <c r="B19" s="27">
        <f t="shared" si="0"/>
        <v>-12295.679999999993</v>
      </c>
      <c r="C19" s="27">
        <f aca="true" t="shared" si="2" ref="C19:H19">C14+C17-C18</f>
        <v>-9876.679999999993</v>
      </c>
      <c r="D19" s="27">
        <f t="shared" si="2"/>
        <v>-2742</v>
      </c>
      <c r="E19" s="27">
        <v>0</v>
      </c>
      <c r="F19" s="27">
        <f t="shared" si="2"/>
        <v>323</v>
      </c>
      <c r="G19" s="27">
        <f t="shared" si="2"/>
        <v>-60359.95999999999</v>
      </c>
      <c r="H19" s="27">
        <f t="shared" si="2"/>
        <v>17734</v>
      </c>
      <c r="I19" s="28"/>
      <c r="J19" s="27">
        <f t="shared" si="1"/>
        <v>-54921.639999999985</v>
      </c>
      <c r="L19" s="14"/>
      <c r="M19" s="14"/>
    </row>
    <row r="20" spans="1:13" ht="24">
      <c r="A20" s="11" t="s">
        <v>24</v>
      </c>
      <c r="B20" s="27">
        <f t="shared" si="0"/>
        <v>599.320000000007</v>
      </c>
      <c r="C20" s="27">
        <f aca="true" t="shared" si="3" ref="C20:H20">C13+C15-C18</f>
        <v>599.320000000007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-52404.95999999999</v>
      </c>
      <c r="H20" s="27">
        <f t="shared" si="3"/>
        <v>19791</v>
      </c>
      <c r="I20" s="28"/>
      <c r="J20" s="27">
        <f t="shared" si="1"/>
        <v>-32014.639999999985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9847.68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8169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4973</v>
      </c>
    </row>
    <row r="29" spans="1:12" ht="12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14268</v>
      </c>
    </row>
    <row r="30" spans="1:12" ht="48.75" customHeight="1">
      <c r="A30" s="19" t="s">
        <v>41</v>
      </c>
      <c r="B30" s="44" t="s">
        <v>42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f>3*F4*10</f>
        <v>43761</v>
      </c>
    </row>
    <row r="31" spans="1:14" ht="27.75" customHeight="1">
      <c r="A31" s="19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2">
        <v>4960</v>
      </c>
      <c r="N31" s="23"/>
    </row>
    <row r="32" spans="1:14" ht="15" customHeight="1">
      <c r="A32" s="19" t="s">
        <v>45</v>
      </c>
      <c r="B32" s="44" t="s">
        <v>63</v>
      </c>
      <c r="C32" s="44"/>
      <c r="D32" s="44"/>
      <c r="E32" s="44"/>
      <c r="F32" s="44"/>
      <c r="G32" s="44"/>
      <c r="H32" s="44"/>
      <c r="I32" s="44"/>
      <c r="J32" s="26" t="s">
        <v>40</v>
      </c>
      <c r="K32" s="20">
        <v>300</v>
      </c>
      <c r="L32" s="26">
        <v>4232</v>
      </c>
      <c r="N32" s="23"/>
    </row>
    <row r="33" spans="1:14" ht="15" customHeight="1">
      <c r="A33" s="19" t="s">
        <v>45</v>
      </c>
      <c r="B33" s="44" t="s">
        <v>687</v>
      </c>
      <c r="C33" s="44"/>
      <c r="D33" s="44"/>
      <c r="E33" s="44"/>
      <c r="F33" s="44"/>
      <c r="G33" s="44"/>
      <c r="H33" s="44"/>
      <c r="I33" s="46"/>
      <c r="J33" s="26" t="s">
        <v>487</v>
      </c>
      <c r="K33" s="20">
        <v>1.5</v>
      </c>
      <c r="L33" s="26">
        <v>1730</v>
      </c>
      <c r="N33" s="23"/>
    </row>
    <row r="34" spans="1:12" ht="12">
      <c r="A34" s="45" t="s">
        <v>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3" ht="49.5" customHeight="1">
      <c r="A35" s="19" t="s">
        <v>31</v>
      </c>
      <c r="B35" s="44" t="s">
        <v>32</v>
      </c>
      <c r="C35" s="44"/>
      <c r="D35" s="44"/>
      <c r="E35" s="44"/>
      <c r="F35" s="44"/>
      <c r="G35" s="44"/>
      <c r="H35" s="44"/>
      <c r="I35" s="44"/>
      <c r="J35" s="18" t="s">
        <v>33</v>
      </c>
      <c r="K35" s="20">
        <v>10</v>
      </c>
      <c r="L35" s="18">
        <f>G17*0.12</f>
        <v>7350.96</v>
      </c>
      <c r="M35" s="14"/>
    </row>
    <row r="36" spans="1:14" ht="15" customHeight="1">
      <c r="A36" s="19" t="s">
        <v>48</v>
      </c>
      <c r="B36" s="44" t="s">
        <v>669</v>
      </c>
      <c r="C36" s="44"/>
      <c r="D36" s="44"/>
      <c r="E36" s="44"/>
      <c r="F36" s="44"/>
      <c r="G36" s="44"/>
      <c r="H36" s="44"/>
      <c r="I36" s="44"/>
      <c r="J36" s="18" t="s">
        <v>46</v>
      </c>
      <c r="K36" s="20">
        <v>1.5</v>
      </c>
      <c r="L36" s="18">
        <v>511</v>
      </c>
      <c r="N36" s="14"/>
    </row>
    <row r="37" spans="1:14" ht="15" customHeight="1">
      <c r="A37" s="19" t="s">
        <v>61</v>
      </c>
      <c r="B37" s="44" t="s">
        <v>186</v>
      </c>
      <c r="C37" s="44"/>
      <c r="D37" s="44"/>
      <c r="E37" s="44"/>
      <c r="F37" s="44"/>
      <c r="G37" s="44"/>
      <c r="H37" s="44"/>
      <c r="I37" s="44"/>
      <c r="J37" s="18" t="s">
        <v>47</v>
      </c>
      <c r="K37" s="20">
        <v>2</v>
      </c>
      <c r="L37" s="18">
        <v>1390</v>
      </c>
      <c r="N37" s="14"/>
    </row>
    <row r="38" spans="1:14" ht="15" customHeight="1">
      <c r="A38" s="19" t="s">
        <v>50</v>
      </c>
      <c r="B38" s="44" t="s">
        <v>90</v>
      </c>
      <c r="C38" s="44"/>
      <c r="D38" s="44"/>
      <c r="E38" s="44"/>
      <c r="F38" s="44"/>
      <c r="G38" s="44"/>
      <c r="H38" s="44"/>
      <c r="I38" s="44"/>
      <c r="J38" s="18" t="s">
        <v>47</v>
      </c>
      <c r="K38" s="30" t="s">
        <v>670</v>
      </c>
      <c r="L38" s="18">
        <v>12623</v>
      </c>
      <c r="N38" s="14"/>
    </row>
    <row r="39" spans="1:14" ht="15" customHeight="1">
      <c r="A39" s="19" t="s">
        <v>48</v>
      </c>
      <c r="B39" s="44" t="s">
        <v>671</v>
      </c>
      <c r="C39" s="44"/>
      <c r="D39" s="44"/>
      <c r="E39" s="44"/>
      <c r="F39" s="44"/>
      <c r="G39" s="44"/>
      <c r="H39" s="44"/>
      <c r="I39" s="44"/>
      <c r="J39" s="18" t="s">
        <v>181</v>
      </c>
      <c r="K39" s="30" t="s">
        <v>672</v>
      </c>
      <c r="L39" s="18">
        <v>43543</v>
      </c>
      <c r="N39" s="14"/>
    </row>
    <row r="40" spans="1:14" ht="15" customHeight="1">
      <c r="A40" s="19" t="s">
        <v>147</v>
      </c>
      <c r="B40" s="44" t="s">
        <v>148</v>
      </c>
      <c r="C40" s="44"/>
      <c r="D40" s="44"/>
      <c r="E40" s="44"/>
      <c r="F40" s="44"/>
      <c r="G40" s="44"/>
      <c r="H40" s="44"/>
      <c r="I40" s="44"/>
      <c r="J40" s="18" t="s">
        <v>149</v>
      </c>
      <c r="K40" s="30" t="s">
        <v>673</v>
      </c>
      <c r="L40" s="18">
        <v>7377</v>
      </c>
      <c r="N40" s="14"/>
    </row>
    <row r="41" spans="1:14" ht="15" customHeight="1">
      <c r="A41" s="19" t="s">
        <v>71</v>
      </c>
      <c r="B41" s="44" t="s">
        <v>472</v>
      </c>
      <c r="C41" s="44"/>
      <c r="D41" s="44"/>
      <c r="E41" s="44"/>
      <c r="F41" s="44"/>
      <c r="G41" s="44"/>
      <c r="H41" s="44"/>
      <c r="I41" s="44"/>
      <c r="J41" s="18" t="s">
        <v>40</v>
      </c>
      <c r="K41" s="30" t="s">
        <v>674</v>
      </c>
      <c r="L41" s="18">
        <v>33602</v>
      </c>
      <c r="N41" s="14"/>
    </row>
    <row r="42" spans="1:14" ht="15" customHeight="1">
      <c r="A42" s="19" t="s">
        <v>50</v>
      </c>
      <c r="B42" s="44" t="s">
        <v>483</v>
      </c>
      <c r="C42" s="44"/>
      <c r="D42" s="44"/>
      <c r="E42" s="44"/>
      <c r="F42" s="44"/>
      <c r="G42" s="44"/>
      <c r="H42" s="44"/>
      <c r="I42" s="44"/>
      <c r="J42" s="18" t="s">
        <v>47</v>
      </c>
      <c r="K42" s="30" t="s">
        <v>164</v>
      </c>
      <c r="L42" s="18">
        <v>806</v>
      </c>
      <c r="N42" s="14"/>
    </row>
    <row r="43" spans="1:14" ht="15" customHeight="1">
      <c r="A43" s="19" t="s">
        <v>675</v>
      </c>
      <c r="B43" s="44" t="s">
        <v>676</v>
      </c>
      <c r="C43" s="44"/>
      <c r="D43" s="44"/>
      <c r="E43" s="44"/>
      <c r="F43" s="44"/>
      <c r="G43" s="44"/>
      <c r="H43" s="44"/>
      <c r="I43" s="44"/>
      <c r="J43" s="18" t="s">
        <v>118</v>
      </c>
      <c r="K43" s="30" t="s">
        <v>677</v>
      </c>
      <c r="L43" s="18">
        <v>14415</v>
      </c>
      <c r="N43" s="14"/>
    </row>
    <row r="44" spans="1:12" ht="12">
      <c r="A44" s="45" t="s">
        <v>51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29.25" customHeight="1">
      <c r="A45" s="19" t="s">
        <v>52</v>
      </c>
      <c r="B45" s="44" t="s">
        <v>53</v>
      </c>
      <c r="C45" s="44"/>
      <c r="D45" s="44"/>
      <c r="E45" s="44"/>
      <c r="F45" s="44"/>
      <c r="G45" s="44"/>
      <c r="H45" s="44"/>
      <c r="I45" s="44"/>
      <c r="J45" s="18" t="s">
        <v>33</v>
      </c>
      <c r="K45" s="20">
        <v>10</v>
      </c>
      <c r="L45" s="24">
        <f>D15</f>
        <v>24083</v>
      </c>
    </row>
    <row r="46" spans="1:12" ht="12">
      <c r="A46" s="45" t="s">
        <v>54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">
      <c r="A47" s="19" t="s">
        <v>54</v>
      </c>
      <c r="B47" s="44" t="s">
        <v>55</v>
      </c>
      <c r="C47" s="44"/>
      <c r="D47" s="44"/>
      <c r="E47" s="44"/>
      <c r="F47" s="44"/>
      <c r="G47" s="44"/>
      <c r="H47" s="44"/>
      <c r="I47" s="44"/>
      <c r="J47" s="18" t="s">
        <v>33</v>
      </c>
      <c r="K47" s="20">
        <v>10</v>
      </c>
      <c r="L47" s="24">
        <f>E18</f>
        <v>0</v>
      </c>
    </row>
    <row r="48" spans="1:12" ht="12">
      <c r="A48" s="45" t="s">
        <v>56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">
      <c r="A49" s="19" t="s">
        <v>57</v>
      </c>
      <c r="B49" s="44" t="s">
        <v>58</v>
      </c>
      <c r="C49" s="44"/>
      <c r="D49" s="44"/>
      <c r="E49" s="44"/>
      <c r="F49" s="44"/>
      <c r="G49" s="44"/>
      <c r="H49" s="44"/>
      <c r="I49" s="44"/>
      <c r="J49" s="18" t="s">
        <v>33</v>
      </c>
      <c r="K49" s="20">
        <v>10</v>
      </c>
      <c r="L49" s="24">
        <f>F15</f>
        <v>4155</v>
      </c>
    </row>
    <row r="52" spans="1:2" ht="12">
      <c r="A52" s="25" t="s">
        <v>94</v>
      </c>
      <c r="B52" s="1" t="s">
        <v>95</v>
      </c>
    </row>
  </sheetData>
  <mergeCells count="37">
    <mergeCell ref="B37:I37"/>
    <mergeCell ref="B38:I38"/>
    <mergeCell ref="B39:I39"/>
    <mergeCell ref="B40:I40"/>
    <mergeCell ref="B49:I49"/>
    <mergeCell ref="B41:I41"/>
    <mergeCell ref="B43:I43"/>
    <mergeCell ref="A44:L44"/>
    <mergeCell ref="B45:I45"/>
    <mergeCell ref="B42:I42"/>
    <mergeCell ref="A46:L46"/>
    <mergeCell ref="B47:I47"/>
    <mergeCell ref="A48:L48"/>
    <mergeCell ref="B36:I36"/>
    <mergeCell ref="B29:I29"/>
    <mergeCell ref="B30:I30"/>
    <mergeCell ref="B31:I31"/>
    <mergeCell ref="B32:I32"/>
    <mergeCell ref="B33:I33"/>
    <mergeCell ref="A34:L34"/>
    <mergeCell ref="B35:I35"/>
    <mergeCell ref="A25:L25"/>
    <mergeCell ref="B26:I26"/>
    <mergeCell ref="B27:I27"/>
    <mergeCell ref="B28:I28"/>
    <mergeCell ref="J9:J11"/>
    <mergeCell ref="B10:B11"/>
    <mergeCell ref="C10:F10"/>
    <mergeCell ref="B23:I23"/>
    <mergeCell ref="A9:A11"/>
    <mergeCell ref="B9:F9"/>
    <mergeCell ref="G9:G11"/>
    <mergeCell ref="H9:H11"/>
    <mergeCell ref="A1:J1"/>
    <mergeCell ref="A2:J2"/>
    <mergeCell ref="D4:E4"/>
    <mergeCell ref="A6:C6"/>
  </mergeCells>
  <printOptions/>
  <pageMargins left="0.2" right="0.21" top="0.28" bottom="0.25" header="0.24" footer="0.2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A39" sqref="A39:L39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177</v>
      </c>
      <c r="B4" s="5"/>
      <c r="C4" s="5"/>
      <c r="D4" s="56" t="s">
        <v>1</v>
      </c>
      <c r="E4" s="56"/>
      <c r="F4" s="6">
        <v>2647.5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58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112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235776</v>
      </c>
      <c r="C15" s="27">
        <v>181332</v>
      </c>
      <c r="D15" s="27">
        <v>43006</v>
      </c>
      <c r="E15" s="27">
        <v>0</v>
      </c>
      <c r="F15" s="27">
        <v>11438</v>
      </c>
      <c r="G15" s="27">
        <v>127345</v>
      </c>
      <c r="H15" s="27">
        <v>30926</v>
      </c>
      <c r="I15" s="28"/>
      <c r="J15" s="27">
        <f t="shared" si="1"/>
        <v>394047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207404</v>
      </c>
      <c r="C17" s="27">
        <v>158848</v>
      </c>
      <c r="D17" s="27">
        <v>37673</v>
      </c>
      <c r="E17" s="27">
        <v>0</v>
      </c>
      <c r="F17" s="27">
        <v>10883</v>
      </c>
      <c r="G17" s="27">
        <v>111509</v>
      </c>
      <c r="H17" s="27">
        <v>27491</v>
      </c>
      <c r="I17" s="28"/>
      <c r="J17" s="27">
        <f t="shared" si="1"/>
        <v>346404</v>
      </c>
      <c r="L17" s="14"/>
    </row>
    <row r="18" spans="1:10" ht="12">
      <c r="A18" s="11" t="s">
        <v>22</v>
      </c>
      <c r="B18" s="27">
        <f t="shared" si="0"/>
        <v>232879.12</v>
      </c>
      <c r="C18" s="27">
        <f>SUM(L26:L38)</f>
        <v>178435.12</v>
      </c>
      <c r="D18" s="27">
        <f>D15</f>
        <v>43006</v>
      </c>
      <c r="E18" s="27">
        <f>E15</f>
        <v>0</v>
      </c>
      <c r="F18" s="27">
        <f>F15</f>
        <v>11438</v>
      </c>
      <c r="G18" s="27">
        <f>SUM(L40:L51)</f>
        <v>67784.08</v>
      </c>
      <c r="H18" s="27">
        <v>0</v>
      </c>
      <c r="I18" s="28"/>
      <c r="J18" s="27">
        <f t="shared" si="1"/>
        <v>300663.2</v>
      </c>
    </row>
    <row r="19" spans="1:13" ht="24">
      <c r="A19" s="11" t="s">
        <v>23</v>
      </c>
      <c r="B19" s="27">
        <f t="shared" si="0"/>
        <v>-25475.119999999995</v>
      </c>
      <c r="C19" s="27">
        <f aca="true" t="shared" si="2" ref="C19:H19">C14+C17-C18</f>
        <v>-19587.119999999995</v>
      </c>
      <c r="D19" s="27">
        <f t="shared" si="2"/>
        <v>-5333</v>
      </c>
      <c r="E19" s="27">
        <f t="shared" si="2"/>
        <v>0</v>
      </c>
      <c r="F19" s="27">
        <f t="shared" si="2"/>
        <v>-555</v>
      </c>
      <c r="G19" s="27">
        <f t="shared" si="2"/>
        <v>43724.92</v>
      </c>
      <c r="H19" s="27">
        <f t="shared" si="2"/>
        <v>27491</v>
      </c>
      <c r="I19" s="28"/>
      <c r="J19" s="27">
        <f t="shared" si="1"/>
        <v>45740.8</v>
      </c>
      <c r="L19" s="14"/>
      <c r="M19" s="14"/>
    </row>
    <row r="20" spans="1:13" ht="24">
      <c r="A20" s="11" t="s">
        <v>24</v>
      </c>
      <c r="B20" s="27">
        <f t="shared" si="0"/>
        <v>2896.8800000000047</v>
      </c>
      <c r="C20" s="27">
        <f aca="true" t="shared" si="3" ref="C20:H20">C13+C15-C18</f>
        <v>2896.8800000000047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59560.92</v>
      </c>
      <c r="H20" s="27">
        <f t="shared" si="3"/>
        <v>30926</v>
      </c>
      <c r="I20" s="28"/>
      <c r="J20" s="27">
        <f t="shared" si="1"/>
        <v>93383.8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19061.76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14826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9148</v>
      </c>
    </row>
    <row r="29" spans="1:12" ht="12.75" customHeight="1">
      <c r="A29" s="19" t="s">
        <v>137</v>
      </c>
      <c r="B29" s="49" t="s">
        <v>138</v>
      </c>
      <c r="C29" s="50"/>
      <c r="D29" s="50"/>
      <c r="E29" s="50"/>
      <c r="F29" s="50"/>
      <c r="G29" s="50"/>
      <c r="H29" s="50"/>
      <c r="I29" s="51"/>
      <c r="J29" s="18" t="s">
        <v>33</v>
      </c>
      <c r="K29" s="20">
        <v>10</v>
      </c>
      <c r="L29" s="22">
        <f>1189.17*10</f>
        <v>11891.7</v>
      </c>
    </row>
    <row r="30" spans="1:12" ht="12">
      <c r="A30" s="19" t="s">
        <v>38</v>
      </c>
      <c r="B30" s="44" t="s">
        <v>39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v>25896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3.1*F4*10</f>
        <v>82072.5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9002</v>
      </c>
      <c r="N32" s="23"/>
    </row>
    <row r="33" spans="1:14" ht="15" customHeight="1">
      <c r="A33" s="19" t="s">
        <v>45</v>
      </c>
      <c r="B33" s="44" t="s">
        <v>184</v>
      </c>
      <c r="C33" s="44"/>
      <c r="D33" s="44"/>
      <c r="E33" s="44"/>
      <c r="F33" s="44"/>
      <c r="G33" s="44"/>
      <c r="H33" s="44"/>
      <c r="I33" s="44"/>
      <c r="J33" s="18" t="s">
        <v>181</v>
      </c>
      <c r="K33" s="30" t="s">
        <v>185</v>
      </c>
      <c r="L33" s="18">
        <v>286</v>
      </c>
      <c r="N33" s="23"/>
    </row>
    <row r="34" spans="1:14" ht="15" customHeight="1">
      <c r="A34" s="19" t="s">
        <v>45</v>
      </c>
      <c r="B34" s="46" t="s">
        <v>486</v>
      </c>
      <c r="C34" s="47"/>
      <c r="D34" s="47"/>
      <c r="E34" s="47"/>
      <c r="F34" s="47"/>
      <c r="G34" s="47"/>
      <c r="H34" s="47"/>
      <c r="I34" s="48"/>
      <c r="J34" s="26" t="s">
        <v>487</v>
      </c>
      <c r="K34" s="20">
        <v>1</v>
      </c>
      <c r="L34" s="26">
        <v>1153</v>
      </c>
      <c r="N34" s="23"/>
    </row>
    <row r="35" spans="1:14" ht="15" customHeight="1">
      <c r="A35" s="19" t="s">
        <v>45</v>
      </c>
      <c r="B35" s="46" t="s">
        <v>488</v>
      </c>
      <c r="C35" s="47"/>
      <c r="D35" s="47"/>
      <c r="E35" s="47"/>
      <c r="F35" s="47"/>
      <c r="G35" s="47"/>
      <c r="H35" s="47"/>
      <c r="I35" s="48"/>
      <c r="J35" s="26" t="s">
        <v>487</v>
      </c>
      <c r="K35" s="20">
        <v>0.5</v>
      </c>
      <c r="L35" s="26">
        <v>577</v>
      </c>
      <c r="N35" s="23"/>
    </row>
    <row r="36" spans="1:14" ht="14.25" customHeight="1">
      <c r="A36" s="19" t="s">
        <v>45</v>
      </c>
      <c r="B36" s="46" t="s">
        <v>115</v>
      </c>
      <c r="C36" s="47"/>
      <c r="D36" s="47"/>
      <c r="E36" s="47"/>
      <c r="F36" s="47"/>
      <c r="G36" s="47"/>
      <c r="H36" s="47"/>
      <c r="I36" s="48"/>
      <c r="J36" s="26" t="s">
        <v>40</v>
      </c>
      <c r="K36" s="20">
        <v>529</v>
      </c>
      <c r="L36" s="26">
        <v>7463</v>
      </c>
      <c r="N36" s="23"/>
    </row>
    <row r="37" spans="1:14" ht="14.25" customHeight="1">
      <c r="A37" s="19" t="s">
        <v>708</v>
      </c>
      <c r="B37" s="44" t="s">
        <v>709</v>
      </c>
      <c r="C37" s="44"/>
      <c r="D37" s="44"/>
      <c r="E37" s="44"/>
      <c r="F37" s="44"/>
      <c r="G37" s="44"/>
      <c r="H37" s="44"/>
      <c r="I37" s="44"/>
      <c r="J37" s="18"/>
      <c r="K37" s="20"/>
      <c r="L37" s="18">
        <f>-600*0.88</f>
        <v>-528</v>
      </c>
      <c r="N37" s="23"/>
    </row>
    <row r="38" spans="1:14" ht="14.25" customHeight="1">
      <c r="A38" s="19" t="s">
        <v>708</v>
      </c>
      <c r="B38" s="44" t="s">
        <v>710</v>
      </c>
      <c r="C38" s="44"/>
      <c r="D38" s="44"/>
      <c r="E38" s="44"/>
      <c r="F38" s="44"/>
      <c r="G38" s="44"/>
      <c r="H38" s="44"/>
      <c r="I38" s="44"/>
      <c r="J38" s="18"/>
      <c r="K38" s="20"/>
      <c r="L38" s="18">
        <f>-2743*0.88</f>
        <v>-2413.84</v>
      </c>
      <c r="N38" s="23"/>
    </row>
    <row r="39" spans="1:12" ht="12">
      <c r="A39" s="45" t="s">
        <v>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3" ht="49.5" customHeight="1">
      <c r="A40" s="19" t="s">
        <v>31</v>
      </c>
      <c r="B40" s="44" t="s">
        <v>32</v>
      </c>
      <c r="C40" s="44"/>
      <c r="D40" s="44"/>
      <c r="E40" s="44"/>
      <c r="F40" s="44"/>
      <c r="G40" s="44"/>
      <c r="H40" s="44"/>
      <c r="I40" s="44"/>
      <c r="J40" s="18" t="s">
        <v>33</v>
      </c>
      <c r="K40" s="20">
        <v>10</v>
      </c>
      <c r="L40" s="18">
        <f>G17*0.12</f>
        <v>13381.08</v>
      </c>
      <c r="M40" s="14"/>
    </row>
    <row r="41" spans="1:14" ht="15" customHeight="1">
      <c r="A41" s="19" t="s">
        <v>123</v>
      </c>
      <c r="B41" s="44" t="s">
        <v>178</v>
      </c>
      <c r="C41" s="44"/>
      <c r="D41" s="44"/>
      <c r="E41" s="44"/>
      <c r="F41" s="44"/>
      <c r="G41" s="44"/>
      <c r="H41" s="44"/>
      <c r="I41" s="44"/>
      <c r="J41" s="18" t="s">
        <v>47</v>
      </c>
      <c r="K41" s="20">
        <v>1</v>
      </c>
      <c r="L41" s="18">
        <v>1847</v>
      </c>
      <c r="N41" s="14"/>
    </row>
    <row r="42" spans="1:14" ht="15" customHeight="1">
      <c r="A42" s="19" t="s">
        <v>85</v>
      </c>
      <c r="B42" s="44" t="s">
        <v>179</v>
      </c>
      <c r="C42" s="44"/>
      <c r="D42" s="44"/>
      <c r="E42" s="44"/>
      <c r="F42" s="44"/>
      <c r="G42" s="44"/>
      <c r="H42" s="44"/>
      <c r="I42" s="44"/>
      <c r="J42" s="18" t="s">
        <v>40</v>
      </c>
      <c r="K42" s="20">
        <v>1.771</v>
      </c>
      <c r="L42" s="18">
        <v>1107</v>
      </c>
      <c r="N42" s="14"/>
    </row>
    <row r="43" spans="1:14" ht="15" customHeight="1">
      <c r="A43" s="19" t="s">
        <v>50</v>
      </c>
      <c r="B43" s="44" t="s">
        <v>180</v>
      </c>
      <c r="C43" s="44"/>
      <c r="D43" s="44"/>
      <c r="E43" s="44"/>
      <c r="F43" s="44"/>
      <c r="G43" s="44"/>
      <c r="H43" s="44"/>
      <c r="I43" s="44"/>
      <c r="J43" s="18" t="s">
        <v>181</v>
      </c>
      <c r="K43" s="30" t="s">
        <v>182</v>
      </c>
      <c r="L43" s="18">
        <v>13363</v>
      </c>
      <c r="N43" s="14"/>
    </row>
    <row r="44" spans="1:14" ht="15" customHeight="1">
      <c r="A44" s="19" t="s">
        <v>48</v>
      </c>
      <c r="B44" s="44" t="s">
        <v>183</v>
      </c>
      <c r="C44" s="44"/>
      <c r="D44" s="44"/>
      <c r="E44" s="44"/>
      <c r="F44" s="44"/>
      <c r="G44" s="44"/>
      <c r="H44" s="44"/>
      <c r="I44" s="44"/>
      <c r="J44" s="18" t="s">
        <v>46</v>
      </c>
      <c r="K44" s="20">
        <v>1.35</v>
      </c>
      <c r="L44" s="18">
        <v>1007</v>
      </c>
      <c r="N44" s="14"/>
    </row>
    <row r="45" spans="1:14" ht="15" customHeight="1">
      <c r="A45" s="19" t="s">
        <v>61</v>
      </c>
      <c r="B45" s="44" t="s">
        <v>186</v>
      </c>
      <c r="C45" s="44"/>
      <c r="D45" s="44"/>
      <c r="E45" s="44"/>
      <c r="F45" s="44"/>
      <c r="G45" s="44"/>
      <c r="H45" s="44"/>
      <c r="I45" s="44"/>
      <c r="J45" s="18" t="s">
        <v>47</v>
      </c>
      <c r="K45" s="20">
        <v>4</v>
      </c>
      <c r="L45" s="18">
        <v>2685</v>
      </c>
      <c r="N45" s="14"/>
    </row>
    <row r="46" spans="1:14" ht="15" customHeight="1">
      <c r="A46" s="19" t="s">
        <v>119</v>
      </c>
      <c r="B46" s="44" t="s">
        <v>187</v>
      </c>
      <c r="C46" s="44"/>
      <c r="D46" s="44"/>
      <c r="E46" s="44"/>
      <c r="F46" s="44"/>
      <c r="G46" s="44"/>
      <c r="H46" s="44"/>
      <c r="I46" s="44"/>
      <c r="J46" s="18" t="s">
        <v>118</v>
      </c>
      <c r="K46" s="20">
        <v>0.07</v>
      </c>
      <c r="L46" s="18">
        <v>920</v>
      </c>
      <c r="N46" s="14"/>
    </row>
    <row r="47" spans="1:14" ht="15" customHeight="1">
      <c r="A47" s="19" t="s">
        <v>147</v>
      </c>
      <c r="B47" s="44" t="s">
        <v>148</v>
      </c>
      <c r="C47" s="44"/>
      <c r="D47" s="44"/>
      <c r="E47" s="44"/>
      <c r="F47" s="44"/>
      <c r="G47" s="44"/>
      <c r="H47" s="44"/>
      <c r="I47" s="44"/>
      <c r="J47" s="18" t="s">
        <v>149</v>
      </c>
      <c r="K47" s="20">
        <v>14.4</v>
      </c>
      <c r="L47" s="18">
        <v>11065</v>
      </c>
      <c r="N47" s="14"/>
    </row>
    <row r="48" spans="1:14" ht="15" customHeight="1">
      <c r="A48" s="19" t="s">
        <v>48</v>
      </c>
      <c r="B48" s="44" t="s">
        <v>188</v>
      </c>
      <c r="C48" s="44"/>
      <c r="D48" s="44"/>
      <c r="E48" s="44"/>
      <c r="F48" s="44"/>
      <c r="G48" s="44"/>
      <c r="H48" s="44"/>
      <c r="I48" s="44"/>
      <c r="J48" s="18" t="s">
        <v>46</v>
      </c>
      <c r="K48" s="20">
        <v>12.3</v>
      </c>
      <c r="L48" s="18">
        <v>6137</v>
      </c>
      <c r="N48" s="14"/>
    </row>
    <row r="49" spans="1:14" ht="15" customHeight="1">
      <c r="A49" s="19" t="s">
        <v>61</v>
      </c>
      <c r="B49" s="44" t="s">
        <v>189</v>
      </c>
      <c r="C49" s="44"/>
      <c r="D49" s="44"/>
      <c r="E49" s="44"/>
      <c r="F49" s="44"/>
      <c r="G49" s="44"/>
      <c r="H49" s="44"/>
      <c r="I49" s="44"/>
      <c r="J49" s="18" t="s">
        <v>107</v>
      </c>
      <c r="K49" s="30" t="s">
        <v>190</v>
      </c>
      <c r="L49" s="18">
        <v>4310</v>
      </c>
      <c r="N49" s="14"/>
    </row>
    <row r="50" spans="1:14" ht="15" customHeight="1">
      <c r="A50" s="19" t="s">
        <v>119</v>
      </c>
      <c r="B50" s="44" t="s">
        <v>191</v>
      </c>
      <c r="C50" s="44"/>
      <c r="D50" s="44"/>
      <c r="E50" s="44"/>
      <c r="F50" s="44"/>
      <c r="G50" s="44"/>
      <c r="H50" s="44"/>
      <c r="I50" s="44"/>
      <c r="J50" s="18" t="s">
        <v>40</v>
      </c>
      <c r="K50" s="30" t="s">
        <v>192</v>
      </c>
      <c r="L50" s="18">
        <v>10138</v>
      </c>
      <c r="N50" s="14"/>
    </row>
    <row r="51" spans="1:14" ht="15" customHeight="1">
      <c r="A51" s="19" t="s">
        <v>50</v>
      </c>
      <c r="B51" s="44" t="s">
        <v>193</v>
      </c>
      <c r="C51" s="44"/>
      <c r="D51" s="44"/>
      <c r="E51" s="44"/>
      <c r="F51" s="44"/>
      <c r="G51" s="44"/>
      <c r="H51" s="44"/>
      <c r="I51" s="44"/>
      <c r="J51" s="18" t="s">
        <v>181</v>
      </c>
      <c r="K51" s="30" t="s">
        <v>194</v>
      </c>
      <c r="L51" s="18">
        <v>1824</v>
      </c>
      <c r="N51" s="14"/>
    </row>
    <row r="52" spans="1:12" ht="12">
      <c r="A52" s="45" t="s">
        <v>51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29.25" customHeight="1">
      <c r="A53" s="19" t="s">
        <v>52</v>
      </c>
      <c r="B53" s="44" t="s">
        <v>53</v>
      </c>
      <c r="C53" s="44"/>
      <c r="D53" s="44"/>
      <c r="E53" s="44"/>
      <c r="F53" s="44"/>
      <c r="G53" s="44"/>
      <c r="H53" s="44"/>
      <c r="I53" s="44"/>
      <c r="J53" s="18" t="s">
        <v>33</v>
      </c>
      <c r="K53" s="20">
        <v>10</v>
      </c>
      <c r="L53" s="24">
        <f>D15</f>
        <v>43006</v>
      </c>
    </row>
    <row r="54" spans="1:12" ht="12">
      <c r="A54" s="45" t="s">
        <v>54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2">
      <c r="A55" s="19" t="s">
        <v>54</v>
      </c>
      <c r="B55" s="44" t="s">
        <v>55</v>
      </c>
      <c r="C55" s="44"/>
      <c r="D55" s="44"/>
      <c r="E55" s="44"/>
      <c r="F55" s="44"/>
      <c r="G55" s="44"/>
      <c r="H55" s="44"/>
      <c r="I55" s="44"/>
      <c r="J55" s="18" t="s">
        <v>33</v>
      </c>
      <c r="K55" s="20">
        <v>10</v>
      </c>
      <c r="L55" s="24">
        <f>E18</f>
        <v>0</v>
      </c>
    </row>
    <row r="56" spans="1:12" ht="12">
      <c r="A56" s="45" t="s">
        <v>56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2">
      <c r="A57" s="19" t="s">
        <v>57</v>
      </c>
      <c r="B57" s="44" t="s">
        <v>58</v>
      </c>
      <c r="C57" s="44"/>
      <c r="D57" s="44"/>
      <c r="E57" s="44"/>
      <c r="F57" s="44"/>
      <c r="G57" s="44"/>
      <c r="H57" s="44"/>
      <c r="I57" s="44"/>
      <c r="J57" s="18" t="s">
        <v>33</v>
      </c>
      <c r="K57" s="20">
        <v>10</v>
      </c>
      <c r="L57" s="24">
        <f>F15</f>
        <v>11438</v>
      </c>
    </row>
    <row r="60" spans="1:2" ht="12">
      <c r="A60" s="25" t="s">
        <v>94</v>
      </c>
      <c r="B60" s="1" t="s">
        <v>95</v>
      </c>
    </row>
  </sheetData>
  <mergeCells count="45"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B34:I34"/>
    <mergeCell ref="B35:I35"/>
    <mergeCell ref="B33:I33"/>
    <mergeCell ref="A25:L25"/>
    <mergeCell ref="B26:I26"/>
    <mergeCell ref="B27:I27"/>
    <mergeCell ref="B28:I28"/>
    <mergeCell ref="B29:I29"/>
    <mergeCell ref="B30:I30"/>
    <mergeCell ref="B31:I31"/>
    <mergeCell ref="B32:I32"/>
    <mergeCell ref="B36:I36"/>
    <mergeCell ref="B50:I50"/>
    <mergeCell ref="B51:I51"/>
    <mergeCell ref="A39:L39"/>
    <mergeCell ref="B40:I40"/>
    <mergeCell ref="B41:I41"/>
    <mergeCell ref="B49:I49"/>
    <mergeCell ref="B42:I42"/>
    <mergeCell ref="B43:I43"/>
    <mergeCell ref="A56:L56"/>
    <mergeCell ref="B57:I57"/>
    <mergeCell ref="B45:I45"/>
    <mergeCell ref="B46:I46"/>
    <mergeCell ref="B47:I47"/>
    <mergeCell ref="B48:I48"/>
    <mergeCell ref="A52:L52"/>
    <mergeCell ref="B53:I53"/>
    <mergeCell ref="A54:L54"/>
    <mergeCell ref="B37:I37"/>
    <mergeCell ref="B38:I38"/>
    <mergeCell ref="B44:I44"/>
    <mergeCell ref="B55:I55"/>
  </mergeCells>
  <printOptions/>
  <pageMargins left="0.2" right="0.2" top="0.26" bottom="0.27" header="0.24" footer="0.24"/>
  <pageSetup horizontalDpi="600" verticalDpi="600" orientation="portrait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J19" sqref="J19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/>
      <c r="B4" s="5"/>
      <c r="C4" s="5"/>
      <c r="D4" s="56"/>
      <c r="E4" s="56"/>
      <c r="F4" s="6"/>
      <c r="G4" s="5"/>
      <c r="H4" s="5"/>
      <c r="I4" s="5"/>
      <c r="J4" s="5"/>
    </row>
    <row r="5" spans="1:10" ht="12">
      <c r="A5" s="4"/>
      <c r="B5" s="5"/>
      <c r="C5" s="5"/>
      <c r="D5" s="7"/>
      <c r="E5" s="7"/>
      <c r="F5" s="8"/>
      <c r="G5" s="5"/>
      <c r="H5" s="5"/>
      <c r="I5" s="5"/>
      <c r="J5" s="5"/>
    </row>
    <row r="6" spans="1:6" ht="12">
      <c r="A6" s="56"/>
      <c r="B6" s="56"/>
      <c r="C6" s="56"/>
      <c r="D6" s="7"/>
      <c r="E6" s="7"/>
      <c r="F6" s="8"/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/>
      <c r="C12" s="12"/>
      <c r="D12" s="12"/>
      <c r="E12" s="12"/>
      <c r="F12" s="12"/>
      <c r="G12" s="12"/>
      <c r="H12" s="12"/>
      <c r="I12" s="13"/>
      <c r="J12" s="12"/>
    </row>
    <row r="13" spans="1:10" ht="27.75" customHeight="1">
      <c r="A13" s="11" t="s">
        <v>17</v>
      </c>
      <c r="B13" s="27">
        <f>'МПС 12'!B13+'МПС 11'!B13+'МПС 10'!B13+'МПС 9'!B13+'МПС 7'!B13+'МПС 6'!B13+'МПС 5'!B13+'МПС 4'!B13+'Суворова 10'!B13+'Суворова 4'!B13+'Суворова 3'!B13+'Лазо 26'!B13+'Лазо 24'!B13+'Лазо 4 2'!B13+'С Лазо 2'!B13+'Рабочая 9'!B13+'Новосибирская 6'!B13+'Мичурина 14'!B13+'Л Шевцовой'!B13+'Карский 35'!B13+'Карский 33'!B13+'Иркутский 116 1'!B13+'Иркутский 114'!B13+'Иркутский 112'!B13+'Иркутский 108 1'!B13+'Иркутский 108'!B13+'Иркутский 106 1'!B13+'Иркутский 106'!B13+'Иркутский 104а'!B13+'Иркутский 104'!B13+'Иркутский 98'!B13+'Иркутский 84'!B13+'Иркутский 82'!B13+'Иркутский 78 3'!B13+'Иркутский 78 2'!B13+'Иркутский 78 1'!B13+'Иркутский 27 3'!B13+'И Черных 99'!B13+'И Черных 97 а'!B13+'И Черных 97 4'!B13+'И Черных 97 3'!B13+'И Черных 97 2'!B13+'И черных 95 1'!B13+'И Черных 95'!B13+'И Черных 91'!B13+'И Черных 89'!B13+'И Черных 30'!B13+'Беринга 2 2'!B13+'Беринга 2'!B13</f>
        <v>0</v>
      </c>
      <c r="C13" s="27">
        <f>'МПС 12'!C13+'МПС 11'!C13+'МПС 10'!C13+'МПС 9'!C13+'МПС 7'!C13+'МПС 6'!C13+'МПС 5'!C13+'МПС 4'!C13+'Суворова 10'!C13+'Суворова 4'!C13+'Суворова 3'!C13+'Лазо 26'!C13+'Лазо 24'!C13+'Лазо 4 2'!C13+'С Лазо 2'!C13+'Рабочая 9'!C13+'Новосибирская 6'!C13+'Мичурина 14'!C13+'Л Шевцовой'!C13+'Карский 35'!C13+'Карский 33'!C13+'Иркутский 116 1'!C13+'Иркутский 114'!C13+'Иркутский 112'!C13+'Иркутский 108 1'!C13+'Иркутский 108'!C13+'Иркутский 106 1'!C13+'Иркутский 106'!C13+'Иркутский 104а'!C13+'Иркутский 104'!C13+'Иркутский 98'!C13+'Иркутский 84'!C13+'Иркутский 82'!C13+'Иркутский 78 3'!C13+'Иркутский 78 2'!C13+'Иркутский 78 1'!C13+'Иркутский 27 3'!C13+'И Черных 99'!C13+'И Черных 97 а'!C13+'И Черных 97 4'!C13+'И Черных 97 3'!C13+'И Черных 97 2'!C13+'И черных 95 1'!C13+'И Черных 95'!C13+'И Черных 91'!C13+'И Черных 89'!C13+'И Черных 30'!C13+'Беринга 2 2'!C13+'Беринга 2'!C13</f>
        <v>0</v>
      </c>
      <c r="D13" s="27">
        <f>'МПС 12'!D13+'МПС 11'!D13+'МПС 10'!D13+'МПС 9'!D13+'МПС 7'!D13+'МПС 6'!D13+'МПС 5'!D13+'МПС 4'!D13+'Суворова 10'!D13+'Суворова 4'!D13+'Суворова 3'!D13+'Лазо 26'!D13+'Лазо 24'!D13+'Лазо 4 2'!D13+'С Лазо 2'!D13+'Рабочая 9'!D13+'Новосибирская 6'!D13+'Мичурина 14'!D13+'Л Шевцовой'!D13+'Карский 35'!D13+'Карский 33'!D13+'Иркутский 116 1'!D13+'Иркутский 114'!D13+'Иркутский 112'!D13+'Иркутский 108 1'!D13+'Иркутский 108'!D13+'Иркутский 106 1'!D13+'Иркутский 106'!D13+'Иркутский 104а'!D13+'Иркутский 104'!D13+'Иркутский 98'!D13+'Иркутский 84'!D13+'Иркутский 82'!D13+'Иркутский 78 3'!D13+'Иркутский 78 2'!D13+'Иркутский 78 1'!D13+'Иркутский 27 3'!D13+'И Черных 99'!D13+'И Черных 97 а'!D13+'И Черных 97 4'!D13+'И Черных 97 3'!D13+'И Черных 97 2'!D13+'И черных 95 1'!D13+'И Черных 95'!D13+'И Черных 91'!D13+'И Черных 89'!D13+'И Черных 30'!D13+'Беринга 2 2'!D13+'Беринга 2'!D13</f>
        <v>0</v>
      </c>
      <c r="E13" s="27">
        <f>'МПС 12'!E13+'МПС 11'!E13+'МПС 10'!E13+'МПС 9'!E13+'МПС 7'!E13+'МПС 6'!E13+'МПС 5'!E13+'МПС 4'!E13+'Суворова 10'!E13+'Суворова 4'!E13+'Суворова 3'!E13+'Лазо 26'!E13+'Лазо 24'!E13+'Лазо 4 2'!E13+'С Лазо 2'!E13+'Рабочая 9'!E13+'Новосибирская 6'!E13+'Мичурина 14'!E13+'Л Шевцовой'!E13+'Карский 35'!E13+'Карский 33'!E13+'Иркутский 116 1'!E13+'Иркутский 114'!E13+'Иркутский 112'!E13+'Иркутский 108 1'!E13+'Иркутский 108'!E13+'Иркутский 106 1'!E13+'Иркутский 106'!E13+'Иркутский 104а'!E13+'Иркутский 104'!E13+'Иркутский 98'!E13+'Иркутский 84'!E13+'Иркутский 82'!E13+'Иркутский 78 3'!E13+'Иркутский 78 2'!E13+'Иркутский 78 1'!E13+'Иркутский 27 3'!E13+'И Черных 99'!E13+'И Черных 97 а'!E13+'И Черных 97 4'!E13+'И Черных 97 3'!E13+'И Черных 97 2'!E13+'И черных 95 1'!E13+'И Черных 95'!E13+'И Черных 91'!E13+'И Черных 89'!E13+'И Черных 30'!E13+'Беринга 2 2'!E13+'Беринга 2'!E13</f>
        <v>0</v>
      </c>
      <c r="F13" s="27">
        <f>'МПС 12'!F13+'МПС 11'!F13+'МПС 10'!F13+'МПС 9'!F13+'МПС 7'!F13+'МПС 6'!F13+'МПС 5'!F13+'МПС 4'!F13+'Суворова 10'!F13+'Суворова 4'!F13+'Суворова 3'!F13+'Лазо 26'!F13+'Лазо 24'!F13+'Лазо 4 2'!F13+'С Лазо 2'!F13+'Рабочая 9'!F13+'Новосибирская 6'!F13+'Мичурина 14'!F13+'Л Шевцовой'!F13+'Карский 35'!F13+'Карский 33'!F13+'Иркутский 116 1'!F13+'Иркутский 114'!F13+'Иркутский 112'!F13+'Иркутский 108 1'!F13+'Иркутский 108'!F13+'Иркутский 106 1'!F13+'Иркутский 106'!F13+'Иркутский 104а'!F13+'Иркутский 104'!F13+'Иркутский 98'!F13+'Иркутский 84'!F13+'Иркутский 82'!F13+'Иркутский 78 3'!F13+'Иркутский 78 2'!F13+'Иркутский 78 1'!F13+'Иркутский 27 3'!F13+'И Черных 99'!F13+'И Черных 97 а'!F13+'И Черных 97 4'!F13+'И Черных 97 3'!F13+'И Черных 97 2'!F13+'И черных 95 1'!F13+'И Черных 95'!F13+'И Черных 91'!F13+'И Черных 89'!F13+'И Черных 30'!F13+'Беринга 2 2'!F13+'Беринга 2'!F13</f>
        <v>0</v>
      </c>
      <c r="G13" s="27">
        <f>'МПС 12'!G13+'МПС 11'!G13+'МПС 10'!G13+'МПС 9'!G13+'МПС 7'!G13+'МПС 6'!G13+'МПС 5'!G13+'МПС 4'!G13+'Суворова 10'!G13+'Суворова 4'!G13+'Суворова 3'!G13+'Лазо 26'!G13+'Лазо 24'!G13+'Лазо 4 2'!G13+'С Лазо 2'!G13+'Рабочая 9'!G13+'Новосибирская 6'!G13+'Мичурина 14'!G13+'Л Шевцовой'!G13+'Карский 35'!G13+'Карский 33'!G13+'Иркутский 116 1'!G13+'Иркутский 114'!G13+'Иркутский 112'!G13+'Иркутский 108 1'!G13+'Иркутский 108'!G13+'Иркутский 106 1'!G13+'Иркутский 106'!G13+'Иркутский 104а'!G13+'Иркутский 104'!G13+'Иркутский 98'!G13+'Иркутский 84'!G13+'Иркутский 82'!G13+'Иркутский 78 3'!G13+'Иркутский 78 2'!G13+'Иркутский 78 1'!G13+'Иркутский 27 3'!G13+'И Черных 99'!G13+'И Черных 97 а'!G13+'И Черных 97 4'!G13+'И Черных 97 3'!G13+'И Черных 97 2'!G13+'И черных 95 1'!G13+'И Черных 95'!G13+'И Черных 91'!G13+'И Черных 89'!G13+'И Черных 30'!G13+'Беринга 2 2'!G13+'Беринга 2'!G13</f>
        <v>425000</v>
      </c>
      <c r="H13" s="27">
        <f>'МПС 12'!H13+'МПС 11'!H13+'МПС 10'!H13+'МПС 9'!H13+'МПС 7'!H13+'МПС 6'!H13+'МПС 5'!H13+'МПС 4'!H13+'Суворова 10'!H13+'Суворова 4'!H13+'Суворова 3'!H13+'Лазо 26'!H13+'Лазо 24'!H13+'Лазо 4 2'!H13+'С Лазо 2'!H13+'Рабочая 9'!H13+'Новосибирская 6'!H13+'Мичурина 14'!H13+'Л Шевцовой'!H13+'Карский 35'!H13+'Карский 33'!H13+'Иркутский 116 1'!H13+'Иркутский 114'!H13+'Иркутский 112'!H13+'Иркутский 108 1'!H13+'Иркутский 108'!H13+'Иркутский 106 1'!H13+'Иркутский 106'!H13+'Иркутский 104а'!H13+'Иркутский 104'!H13+'Иркутский 98'!H13+'Иркутский 84'!H13+'Иркутский 82'!H13+'Иркутский 78 3'!H13+'Иркутский 78 2'!H13+'Иркутский 78 1'!H13+'Иркутский 27 3'!H13+'И Черных 99'!H13+'И Черных 97 а'!H13+'И Черных 97 4'!H13+'И Черных 97 3'!H13+'И Черных 97 2'!H13+'И черных 95 1'!H13+'И Черных 95'!H13+'И Черных 91'!H13+'И Черных 89'!H13+'И Черных 30'!H13+'Беринга 2 2'!H13+'Беринга 2'!H13</f>
        <v>163565</v>
      </c>
      <c r="I13" s="27">
        <f>'МПС 12'!I13+'МПС 11'!I13+'МПС 10'!I13+'МПС 9'!I13+'МПС 7'!I13+'МПС 6'!I13+'МПС 5'!I13+'МПС 4'!I13+'Суворова 10'!I13+'Суворова 4'!I13+'Суворова 3'!I13+'Лазо 26'!I13+'Лазо 24'!I13+'Лазо 4 2'!I13+'С Лазо 2'!I13+'Рабочая 9'!I13+'Новосибирская 6'!I13+'Мичурина 14'!I13+'Л Шевцовой'!I13+'Карский 35'!I13+'Карский 33'!I13+'Иркутский 116 1'!I13+'Иркутский 114'!I13+'Иркутский 112'!I13+'Иркутский 108 1'!I13+'Иркутский 108'!I13+'Иркутский 106 1'!I13+'Иркутский 106'!I13+'Иркутский 104а'!I13+'Иркутский 104'!I13+'Иркутский 98'!I13+'Иркутский 84'!I13+'Иркутский 82'!I13+'Иркутский 78 3'!I13+'Иркутский 78 2'!I13+'Иркутский 78 1'!I13+'Иркутский 27 3'!I13+'И Черных 99'!I13+'И Черных 97 а'!I13+'И Черных 97 4'!I13+'И Черных 97 3'!I13+'И Черных 97 2'!I13+'И черных 95 1'!I13+'И Черных 95'!I13+'И Черных 91'!I13+'И Черных 89'!I13+'И Черных 30'!I13+'Беринга 2 2'!I13+'Беринга 2'!I13</f>
        <v>0</v>
      </c>
      <c r="J13" s="27">
        <f>'МПС 12'!J13+'МПС 11'!J13+'МПС 10'!J13+'МПС 9'!J13+'МПС 7'!J13+'МПС 6'!J13+'МПС 5'!J13+'МПС 4'!J13+'Суворова 10'!J13+'Суворова 4'!J13+'Суворова 3'!J13+'Лазо 26'!J13+'Лазо 24'!J13+'Лазо 4 2'!J13+'С Лазо 2'!J13+'Рабочая 9'!J13+'Новосибирская 6'!J13+'Мичурина 14'!J13+'Л Шевцовой'!J13+'Карский 35'!J13+'Карский 33'!J13+'Иркутский 116 1'!J13+'Иркутский 114'!J13+'Иркутский 112'!J13+'Иркутский 108 1'!J13+'Иркутский 108'!J13+'Иркутский 106 1'!J13+'Иркутский 106'!J13+'Иркутский 104а'!J13+'Иркутский 104'!J13+'Иркутский 98'!J13+'Иркутский 84'!J13+'Иркутский 82'!J13+'Иркутский 78 3'!J13+'Иркутский 78 2'!J13+'Иркутский 78 1'!J13+'Иркутский 27 3'!J13+'И Черных 99'!J13+'И Черных 97 а'!J13+'И Черных 97 4'!J13+'И Черных 97 3'!J13+'И Черных 97 2'!J13+'И черных 95 1'!J13+'И Черных 95'!J13+'И Черных 91'!J13+'И Черных 89'!J13+'И Черных 30'!J13+'Беринга 2 2'!J13+'Беринга 2'!J13</f>
        <v>588565</v>
      </c>
    </row>
    <row r="14" spans="1:12" ht="24">
      <c r="A14" s="11" t="s">
        <v>18</v>
      </c>
      <c r="B14" s="27">
        <f>'МПС 12'!B14+'МПС 11'!B14+'МПС 10'!B14+'МПС 9'!B14+'МПС 7'!B14+'МПС 6'!B14+'МПС 5'!B14+'МПС 4'!B14+'Суворова 10'!B14+'Суворова 4'!B14+'Суворова 3'!B14+'Лазо 26'!B14+'Лазо 24'!B14+'Лазо 4 2'!B14+'С Лазо 2'!B14+'Рабочая 9'!B14+'Новосибирская 6'!B14+'Мичурина 14'!B14+'Л Шевцовой'!B14+'Карский 35'!B14+'Карский 33'!B14+'Иркутский 116 1'!B14+'Иркутский 114'!B14+'Иркутский 112'!B14+'Иркутский 108 1'!B14+'Иркутский 108'!B14+'Иркутский 106 1'!B14+'Иркутский 106'!B14+'Иркутский 104а'!B14+'Иркутский 104'!B14+'Иркутский 98'!B14+'Иркутский 84'!B14+'Иркутский 82'!B14+'Иркутский 78 3'!B14+'Иркутский 78 2'!B14+'Иркутский 78 1'!B14+'Иркутский 27 3'!B14+'И Черных 99'!B14+'И Черных 97 а'!B14+'И Черных 97 4'!B14+'И Черных 97 3'!B14+'И Черных 97 2'!B14+'И черных 95 1'!B14+'И Черных 95'!B14+'И Черных 91'!B14+'И Черных 89'!B14+'И Черных 30'!B14+'Беринга 2 2'!B14+'Беринга 2'!B14</f>
        <v>0</v>
      </c>
      <c r="C14" s="27">
        <f>'МПС 12'!C14+'МПС 11'!C14+'МПС 10'!C14+'МПС 9'!C14+'МПС 7'!C14+'МПС 6'!C14+'МПС 5'!C14+'МПС 4'!C14+'Суворова 10'!C14+'Суворова 4'!C14+'Суворова 3'!C14+'Лазо 26'!C14+'Лазо 24'!C14+'Лазо 4 2'!C14+'С Лазо 2'!C14+'Рабочая 9'!C14+'Новосибирская 6'!C14+'Мичурина 14'!C14+'Л Шевцовой'!C14+'Карский 35'!C14+'Карский 33'!C14+'Иркутский 116 1'!C14+'Иркутский 114'!C14+'Иркутский 112'!C14+'Иркутский 108 1'!C14+'Иркутский 108'!C14+'Иркутский 106 1'!C14+'Иркутский 106'!C14+'Иркутский 104а'!C14+'Иркутский 104'!C14+'Иркутский 98'!C14+'Иркутский 84'!C14+'Иркутский 82'!C14+'Иркутский 78 3'!C14+'Иркутский 78 2'!C14+'Иркутский 78 1'!C14+'Иркутский 27 3'!C14+'И Черных 99'!C14+'И Черных 97 а'!C14+'И Черных 97 4'!C14+'И Черных 97 3'!C14+'И Черных 97 2'!C14+'И черных 95 1'!C14+'И Черных 95'!C14+'И Черных 91'!C14+'И Черных 89'!C14+'И Черных 30'!C14+'Беринга 2 2'!C14+'Беринга 2'!C14</f>
        <v>0</v>
      </c>
      <c r="D14" s="27">
        <f>'МПС 12'!D14+'МПС 11'!D14+'МПС 10'!D14+'МПС 9'!D14+'МПС 7'!D14+'МПС 6'!D14+'МПС 5'!D14+'МПС 4'!D14+'Суворова 10'!D14+'Суворова 4'!D14+'Суворова 3'!D14+'Лазо 26'!D14+'Лазо 24'!D14+'Лазо 4 2'!D14+'С Лазо 2'!D14+'Рабочая 9'!D14+'Новосибирская 6'!D14+'Мичурина 14'!D14+'Л Шевцовой'!D14+'Карский 35'!D14+'Карский 33'!D14+'Иркутский 116 1'!D14+'Иркутский 114'!D14+'Иркутский 112'!D14+'Иркутский 108 1'!D14+'Иркутский 108'!D14+'Иркутский 106 1'!D14+'Иркутский 106'!D14+'Иркутский 104а'!D14+'Иркутский 104'!D14+'Иркутский 98'!D14+'Иркутский 84'!D14+'Иркутский 82'!D14+'Иркутский 78 3'!D14+'Иркутский 78 2'!D14+'Иркутский 78 1'!D14+'Иркутский 27 3'!D14+'И Черных 99'!D14+'И Черных 97 а'!D14+'И Черных 97 4'!D14+'И Черных 97 3'!D14+'И Черных 97 2'!D14+'И черных 95 1'!D14+'И Черных 95'!D14+'И Черных 91'!D14+'И Черных 89'!D14+'И Черных 30'!D14+'Беринга 2 2'!D14+'Беринга 2'!D14</f>
        <v>0</v>
      </c>
      <c r="E14" s="27">
        <f>'МПС 12'!E14+'МПС 11'!E14+'МПС 10'!E14+'МПС 9'!E14+'МПС 7'!E14+'МПС 6'!E14+'МПС 5'!E14+'МПС 4'!E14+'Суворова 10'!E14+'Суворова 4'!E14+'Суворова 3'!E14+'Лазо 26'!E14+'Лазо 24'!E14+'Лазо 4 2'!E14+'С Лазо 2'!E14+'Рабочая 9'!E14+'Новосибирская 6'!E14+'Мичурина 14'!E14+'Л Шевцовой'!E14+'Карский 35'!E14+'Карский 33'!E14+'Иркутский 116 1'!E14+'Иркутский 114'!E14+'Иркутский 112'!E14+'Иркутский 108 1'!E14+'Иркутский 108'!E14+'Иркутский 106 1'!E14+'Иркутский 106'!E14+'Иркутский 104а'!E14+'Иркутский 104'!E14+'Иркутский 98'!E14+'Иркутский 84'!E14+'Иркутский 82'!E14+'Иркутский 78 3'!E14+'Иркутский 78 2'!E14+'Иркутский 78 1'!E14+'Иркутский 27 3'!E14+'И Черных 99'!E14+'И Черных 97 а'!E14+'И Черных 97 4'!E14+'И Черных 97 3'!E14+'И Черных 97 2'!E14+'И черных 95 1'!E14+'И Черных 95'!E14+'И Черных 91'!E14+'И Черных 89'!E14+'И Черных 30'!E14+'Беринга 2 2'!E14+'Беринга 2'!E14</f>
        <v>0</v>
      </c>
      <c r="F14" s="27">
        <f>'МПС 12'!F14+'МПС 11'!F14+'МПС 10'!F14+'МПС 9'!F14+'МПС 7'!F14+'МПС 6'!F14+'МПС 5'!F14+'МПС 4'!F14+'Суворова 10'!F14+'Суворова 4'!F14+'Суворова 3'!F14+'Лазо 26'!F14+'Лазо 24'!F14+'Лазо 4 2'!F14+'С Лазо 2'!F14+'Рабочая 9'!F14+'Новосибирская 6'!F14+'Мичурина 14'!F14+'Л Шевцовой'!F14+'Карский 35'!F14+'Карский 33'!F14+'Иркутский 116 1'!F14+'Иркутский 114'!F14+'Иркутский 112'!F14+'Иркутский 108 1'!F14+'Иркутский 108'!F14+'Иркутский 106 1'!F14+'Иркутский 106'!F14+'Иркутский 104а'!F14+'Иркутский 104'!F14+'Иркутский 98'!F14+'Иркутский 84'!F14+'Иркутский 82'!F14+'Иркутский 78 3'!F14+'Иркутский 78 2'!F14+'Иркутский 78 1'!F14+'Иркутский 27 3'!F14+'И Черных 99'!F14+'И Черных 97 а'!F14+'И Черных 97 4'!F14+'И Черных 97 3'!F14+'И Черных 97 2'!F14+'И черных 95 1'!F14+'И Черных 95'!F14+'И Черных 91'!F14+'И Черных 89'!F14+'И Черных 30'!F14+'Беринга 2 2'!F14+'Беринга 2'!F14</f>
        <v>0</v>
      </c>
      <c r="G14" s="27">
        <f>'МПС 12'!G14+'МПС 11'!G14+'МПС 10'!G14+'МПС 9'!G14+'МПС 7'!G14+'МПС 6'!G14+'МПС 5'!G14+'МПС 4'!G14+'Суворова 10'!G14+'Суворова 4'!G14+'Суворова 3'!G14+'Лазо 26'!G14+'Лазо 24'!G14+'Лазо 4 2'!G14+'С Лазо 2'!G14+'Рабочая 9'!G14+'Новосибирская 6'!G14+'Мичурина 14'!G14+'Л Шевцовой'!G14+'Карский 35'!G14+'Карский 33'!G14+'Иркутский 116 1'!G14+'Иркутский 114'!G14+'Иркутский 112'!G14+'Иркутский 108 1'!G14+'Иркутский 108'!G14+'Иркутский 106 1'!G14+'Иркутский 106'!G14+'Иркутский 104а'!G14+'Иркутский 104'!G14+'Иркутский 98'!G14+'Иркутский 84'!G14+'Иркутский 82'!G14+'Иркутский 78 3'!G14+'Иркутский 78 2'!G14+'Иркутский 78 1'!G14+'Иркутский 27 3'!G14+'И Черных 99'!G14+'И Черных 97 а'!G14+'И Черных 97 4'!G14+'И Черных 97 3'!G14+'И Черных 97 2'!G14+'И черных 95 1'!G14+'И Черных 95'!G14+'И Черных 91'!G14+'И Черных 89'!G14+'И Черных 30'!G14+'Беринга 2 2'!G14+'Беринга 2'!G14</f>
        <v>425000</v>
      </c>
      <c r="H14" s="27">
        <f>'МПС 12'!H14+'МПС 11'!H14+'МПС 10'!H14+'МПС 9'!H14+'МПС 7'!H14+'МПС 6'!H14+'МПС 5'!H14+'МПС 4'!H14+'Суворова 10'!H14+'Суворова 4'!H14+'Суворова 3'!H14+'Лазо 26'!H14+'Лазо 24'!H14+'Лазо 4 2'!H14+'С Лазо 2'!H14+'Рабочая 9'!H14+'Новосибирская 6'!H14+'Мичурина 14'!H14+'Л Шевцовой'!H14+'Карский 35'!H14+'Карский 33'!H14+'Иркутский 116 1'!H14+'Иркутский 114'!H14+'Иркутский 112'!H14+'Иркутский 108 1'!H14+'Иркутский 108'!H14+'Иркутский 106 1'!H14+'Иркутский 106'!H14+'Иркутский 104а'!H14+'Иркутский 104'!H14+'Иркутский 98'!H14+'Иркутский 84'!H14+'Иркутский 82'!H14+'Иркутский 78 3'!H14+'Иркутский 78 2'!H14+'Иркутский 78 1'!H14+'Иркутский 27 3'!H14+'И Черных 99'!H14+'И Черных 97 а'!H14+'И Черных 97 4'!H14+'И Черных 97 3'!H14+'И Черных 97 2'!H14+'И черных 95 1'!H14+'И Черных 95'!H14+'И Черных 91'!H14+'И Черных 89'!H14+'И Черных 30'!H14+'Беринга 2 2'!H14+'Беринга 2'!H14</f>
        <v>151380</v>
      </c>
      <c r="I14" s="27">
        <f>'МПС 12'!I14+'МПС 11'!I14+'МПС 10'!I14+'МПС 9'!I14+'МПС 7'!I14+'МПС 6'!I14+'МПС 5'!I14+'МПС 4'!I14+'Суворова 10'!I14+'Суворова 4'!I14+'Суворова 3'!I14+'Лазо 26'!I14+'Лазо 24'!I14+'Лазо 4 2'!I14+'С Лазо 2'!I14+'Рабочая 9'!I14+'Новосибирская 6'!I14+'Мичурина 14'!I14+'Л Шевцовой'!I14+'Карский 35'!I14+'Карский 33'!I14+'Иркутский 116 1'!I14+'Иркутский 114'!I14+'Иркутский 112'!I14+'Иркутский 108 1'!I14+'Иркутский 108'!I14+'Иркутский 106 1'!I14+'Иркутский 106'!I14+'Иркутский 104а'!I14+'Иркутский 104'!I14+'Иркутский 98'!I14+'Иркутский 84'!I14+'Иркутский 82'!I14+'Иркутский 78 3'!I14+'Иркутский 78 2'!I14+'Иркутский 78 1'!I14+'Иркутский 27 3'!I14+'И Черных 99'!I14+'И Черных 97 а'!I14+'И Черных 97 4'!I14+'И Черных 97 3'!I14+'И Черных 97 2'!I14+'И черных 95 1'!I14+'И Черных 95'!I14+'И Черных 91'!I14+'И Черных 89'!I14+'И Черных 30'!I14+'Беринга 2 2'!I14+'Беринга 2'!I14</f>
        <v>0</v>
      </c>
      <c r="J14" s="27">
        <f>'МПС 12'!J14+'МПС 11'!J14+'МПС 10'!J14+'МПС 9'!J14+'МПС 7'!J14+'МПС 6'!J14+'МПС 5'!J14+'МПС 4'!J14+'Суворова 10'!J14+'Суворова 4'!J14+'Суворова 3'!J14+'Лазо 26'!J14+'Лазо 24'!J14+'Лазо 4 2'!J14+'С Лазо 2'!J14+'Рабочая 9'!J14+'Новосибирская 6'!J14+'Мичурина 14'!J14+'Л Шевцовой'!J14+'Карский 35'!J14+'Карский 33'!J14+'Иркутский 116 1'!J14+'Иркутский 114'!J14+'Иркутский 112'!J14+'Иркутский 108 1'!J14+'Иркутский 108'!J14+'Иркутский 106 1'!J14+'Иркутский 106'!J14+'Иркутский 104а'!J14+'Иркутский 104'!J14+'Иркутский 98'!J14+'Иркутский 84'!J14+'Иркутский 82'!J14+'Иркутский 78 3'!J14+'Иркутский 78 2'!J14+'Иркутский 78 1'!J14+'Иркутский 27 3'!J14+'И Черных 99'!J14+'И Черных 97 а'!J14+'И Черных 97 4'!J14+'И Черных 97 3'!J14+'И Черных 97 2'!J14+'И черных 95 1'!J14+'И Черных 95'!J14+'И Черных 91'!J14+'И Черных 89'!J14+'И Черных 30'!J14+'Беринга 2 2'!J14+'Беринга 2'!J14</f>
        <v>576380</v>
      </c>
      <c r="L14" s="14"/>
    </row>
    <row r="15" spans="1:12" ht="24">
      <c r="A15" s="11" t="s">
        <v>19</v>
      </c>
      <c r="B15" s="27">
        <f>'МПС 12'!B15+'МПС 11'!B15+'МПС 10'!B15+'МПС 9'!B15+'МПС 7'!B15+'МПС 6'!B15+'МПС 5'!B15+'МПС 4'!B15+'Суворова 10'!B15+'Суворова 4'!B15+'Суворова 3'!B15+'Лазо 26'!B15+'Лазо 24'!B15+'Лазо 4 2'!B15+'С Лазо 2'!B15+'Рабочая 9'!B15+'Новосибирская 6'!B15+'Мичурина 14'!B15+'Л Шевцовой'!B15+'Карский 35'!B15+'Карский 33'!B15+'Иркутский 116 1'!B15+'Иркутский 114'!B15+'Иркутский 112'!B15+'Иркутский 108 1'!B15+'Иркутский 108'!B15+'Иркутский 106 1'!B15+'Иркутский 106'!B15+'Иркутский 104а'!B15+'Иркутский 104'!B15+'Иркутский 98'!B15+'Иркутский 84'!B15+'Иркутский 82'!B15+'Иркутский 78 3'!B15+'Иркутский 78 2'!B15+'Иркутский 78 1'!B15+'Иркутский 27 3'!B15+'И Черных 99'!B15+'И Черных 97 а'!B15+'И Черных 97 4'!B15+'И Черных 97 3'!B15+'И Черных 97 2'!B15+'И черных 95 1'!B15+'И Черных 95'!B15+'И Черных 91'!B15+'И Черных 89'!B15+'И Черных 30'!B15+'Беринга 2 2'!B15+'Беринга 2'!B15</f>
        <v>14406728</v>
      </c>
      <c r="C15" s="27">
        <f>'МПС 12'!C15+'МПС 11'!C15+'МПС 10'!C15+'МПС 9'!C15+'МПС 7'!C15+'МПС 6'!C15+'МПС 5'!C15+'МПС 4'!C15+'Суворова 10'!C15+'Суворова 4'!C15+'Суворова 3'!C15+'Лазо 26'!C15+'Лазо 24'!C15+'Лазо 4 2'!C15+'С Лазо 2'!C15+'Рабочая 9'!C15+'Новосибирская 6'!C15+'Мичурина 14'!C15+'Л Шевцовой'!C15+'Карский 35'!C15+'Карский 33'!C15+'Иркутский 116 1'!C15+'Иркутский 114'!C15+'Иркутский 112'!C15+'Иркутский 108 1'!C15+'Иркутский 108'!C15+'Иркутский 106 1'!C15+'Иркутский 106'!C15+'Иркутский 104а'!C15+'Иркутский 104'!C15+'Иркутский 98'!C15+'Иркутский 84'!C15+'Иркутский 82'!C15+'Иркутский 78 3'!C15+'Иркутский 78 2'!C15+'Иркутский 78 1'!C15+'Иркутский 27 3'!C15+'И Черных 99'!C15+'И Черных 97 а'!C15+'И Черных 97 4'!C15+'И Черных 97 3'!C15+'И Черных 97 2'!C15+'И черных 95 1'!C15+'И Черных 95'!C15+'И Черных 91'!C15+'И Черных 89'!C15+'И Черных 30'!C15+'Беринга 2 2'!C15+'Беринга 2'!C15</f>
        <v>9809766</v>
      </c>
      <c r="D15" s="27">
        <f>'МПС 12'!D15+'МПС 11'!D15+'МПС 10'!D15+'МПС 9'!D15+'МПС 7'!D15+'МПС 6'!D15+'МПС 5'!D15+'МПС 4'!D15+'Суворова 10'!D15+'Суворова 4'!D15+'Суворова 3'!D15+'Лазо 26'!D15+'Лазо 24'!D15+'Лазо 4 2'!D15+'С Лазо 2'!D15+'Рабочая 9'!D15+'Новосибирская 6'!D15+'Мичурина 14'!D15+'Л Шевцовой'!D15+'Карский 35'!D15+'Карский 33'!D15+'Иркутский 116 1'!D15+'Иркутский 114'!D15+'Иркутский 112'!D15+'Иркутский 108 1'!D15+'Иркутский 108'!D15+'Иркутский 106 1'!D15+'Иркутский 106'!D15+'Иркутский 104а'!D15+'Иркутский 104'!D15+'Иркутский 98'!D15+'Иркутский 84'!D15+'Иркутский 82'!D15+'Иркутский 78 3'!D15+'Иркутский 78 2'!D15+'Иркутский 78 1'!D15+'Иркутский 27 3'!D15+'И Черных 99'!D15+'И Черных 97 а'!D15+'И Черных 97 4'!D15+'И Черных 97 3'!D15+'И Черных 97 2'!D15+'И черных 95 1'!D15+'И Черных 95'!D15+'И Черных 91'!D15+'И Черных 89'!D15+'И Черных 30'!D15+'Беринга 2 2'!D15+'Беринга 2'!D15</f>
        <v>2545868</v>
      </c>
      <c r="E15" s="27">
        <f>'МПС 12'!E15+'МПС 11'!E15+'МПС 10'!E15+'МПС 9'!E15+'МПС 7'!E15+'МПС 6'!E15+'МПС 5'!E15+'МПС 4'!E15+'Суворова 10'!E15+'Суворова 4'!E15+'Суворова 3'!E15+'Лазо 26'!E15+'Лазо 24'!E15+'Лазо 4 2'!E15+'С Лазо 2'!E15+'Рабочая 9'!E15+'Новосибирская 6'!E15+'Мичурина 14'!E15+'Л Шевцовой'!E15+'Карский 35'!E15+'Карский 33'!E15+'Иркутский 116 1'!E15+'Иркутский 114'!E15+'Иркутский 112'!E15+'Иркутский 108 1'!E15+'Иркутский 108'!E15+'Иркутский 106 1'!E15+'Иркутский 106'!E15+'Иркутский 104а'!E15+'Иркутский 104'!E15+'Иркутский 98'!E15+'Иркутский 84'!E15+'Иркутский 82'!E15+'Иркутский 78 3'!E15+'Иркутский 78 2'!E15+'Иркутский 78 1'!E15+'Иркутский 27 3'!E15+'И Черных 99'!E15+'И Черных 97 а'!E15+'И Черных 97 4'!E15+'И Черных 97 3'!E15+'И Черных 97 2'!E15+'И черных 95 1'!E15+'И Черных 95'!E15+'И Черных 91'!E15+'И Черных 89'!E15+'И Черных 30'!E15+'Беринга 2 2'!E15+'Беринга 2'!E15</f>
        <v>1531337</v>
      </c>
      <c r="F15" s="27">
        <f>'МПС 12'!F15+'МПС 11'!F15+'МПС 10'!F15+'МПС 9'!F15+'МПС 7'!F15+'МПС 6'!F15+'МПС 5'!F15+'МПС 4'!F15+'Суворова 10'!F15+'Суворова 4'!F15+'Суворова 3'!F15+'Лазо 26'!F15+'Лазо 24'!F15+'Лазо 4 2'!F15+'С Лазо 2'!F15+'Рабочая 9'!F15+'Новосибирская 6'!F15+'Мичурина 14'!F15+'Л Шевцовой'!F15+'Карский 35'!F15+'Карский 33'!F15+'Иркутский 116 1'!F15+'Иркутский 114'!F15+'Иркутский 112'!F15+'Иркутский 108 1'!F15+'Иркутский 108'!F15+'Иркутский 106 1'!F15+'Иркутский 106'!F15+'Иркутский 104а'!F15+'Иркутский 104'!F15+'Иркутский 98'!F15+'Иркутский 84'!F15+'Иркутский 82'!F15+'Иркутский 78 3'!F15+'Иркутский 78 2'!F15+'Иркутский 78 1'!F15+'Иркутский 27 3'!F15+'И Черных 99'!F15+'И Черных 97 а'!F15+'И Черных 97 4'!F15+'И Черных 97 3'!F15+'И Черных 97 2'!F15+'И черных 95 1'!F15+'И Черных 95'!F15+'И Черных 91'!F15+'И Черных 89'!F15+'И Черных 30'!F15+'Беринга 2 2'!F15+'Беринга 2'!F15</f>
        <v>519757</v>
      </c>
      <c r="G15" s="27">
        <f>'МПС 12'!G15+'МПС 11'!G15+'МПС 10'!G15+'МПС 9'!G15+'МПС 7'!G15+'МПС 6'!G15+'МПС 5'!G15+'МПС 4'!G15+'Суворова 10'!G15+'Суворова 4'!G15+'Суворова 3'!G15+'Лазо 26'!G15+'Лазо 24'!G15+'Лазо 4 2'!G15+'С Лазо 2'!G15+'Рабочая 9'!G15+'Новосибирская 6'!G15+'Мичурина 14'!G15+'Л Шевцовой'!G15+'Карский 35'!G15+'Карский 33'!G15+'Иркутский 116 1'!G15+'Иркутский 114'!G15+'Иркутский 112'!G15+'Иркутский 108 1'!G15+'Иркутский 108'!G15+'Иркутский 106 1'!G15+'Иркутский 106'!G15+'Иркутский 104а'!G15+'Иркутский 104'!G15+'Иркутский 98'!G15+'Иркутский 84'!G15+'Иркутский 82'!G15+'Иркутский 78 3'!G15+'Иркутский 78 2'!G15+'Иркутский 78 1'!G15+'Иркутский 27 3'!G15+'И Черных 99'!G15+'И Черных 97 а'!G15+'И Черных 97 4'!G15+'И Черных 97 3'!G15+'И Черных 97 2'!G15+'И черных 95 1'!G15+'И Черных 95'!G15+'И Черных 91'!G15+'И Черных 89'!G15+'И Черных 30'!G15+'Беринга 2 2'!G15+'Беринга 2'!G15</f>
        <v>6921010</v>
      </c>
      <c r="H15" s="27">
        <f>'МПС 12'!H15+'МПС 11'!H15+'МПС 10'!H15+'МПС 9'!H15+'МПС 7'!H15+'МПС 6'!H15+'МПС 5'!H15+'МПС 4'!H15+'Суворова 10'!H15+'Суворова 4'!H15+'Суворова 3'!H15+'Лазо 26'!H15+'Лазо 24'!H15+'Лазо 4 2'!H15+'С Лазо 2'!H15+'Рабочая 9'!H15+'Новосибирская 6'!H15+'Мичурина 14'!H15+'Л Шевцовой'!H15+'Карский 35'!H15+'Карский 33'!H15+'Иркутский 116 1'!H15+'Иркутский 114'!H15+'Иркутский 112'!H15+'Иркутский 108 1'!H15+'Иркутский 108'!H15+'Иркутский 106 1'!H15+'Иркутский 106'!H15+'Иркутский 104а'!H15+'Иркутский 104'!H15+'Иркутский 98'!H15+'Иркутский 84'!H15+'Иркутский 82'!H15+'Иркутский 78 3'!H15+'Иркутский 78 2'!H15+'Иркутский 78 1'!H15+'Иркутский 27 3'!H15+'И Черных 99'!H15+'И Черных 97 а'!H15+'И Черных 97 4'!H15+'И Черных 97 3'!H15+'И Черных 97 2'!H15+'И черных 95 1'!H15+'И Черных 95'!H15+'И Черных 91'!H15+'И Черных 89'!H15+'И Черных 30'!H15+'Беринга 2 2'!H15+'Беринга 2'!H15</f>
        <v>1790530</v>
      </c>
      <c r="I15" s="27">
        <f>'МПС 12'!I15+'МПС 11'!I15+'МПС 10'!I15+'МПС 9'!I15+'МПС 7'!I15+'МПС 6'!I15+'МПС 5'!I15+'МПС 4'!I15+'Суворова 10'!I15+'Суворова 4'!I15+'Суворова 3'!I15+'Лазо 26'!I15+'Лазо 24'!I15+'Лазо 4 2'!I15+'С Лазо 2'!I15+'Рабочая 9'!I15+'Новосибирская 6'!I15+'Мичурина 14'!I15+'Л Шевцовой'!I15+'Карский 35'!I15+'Карский 33'!I15+'Иркутский 116 1'!I15+'Иркутский 114'!I15+'Иркутский 112'!I15+'Иркутский 108 1'!I15+'Иркутский 108'!I15+'Иркутский 106 1'!I15+'Иркутский 106'!I15+'Иркутский 104а'!I15+'Иркутский 104'!I15+'Иркутский 98'!I15+'Иркутский 84'!I15+'Иркутский 82'!I15+'Иркутский 78 3'!I15+'Иркутский 78 2'!I15+'Иркутский 78 1'!I15+'Иркутский 27 3'!I15+'И Черных 99'!I15+'И Черных 97 а'!I15+'И Черных 97 4'!I15+'И Черных 97 3'!I15+'И Черных 97 2'!I15+'И черных 95 1'!I15+'И Черных 95'!I15+'И Черных 91'!I15+'И Черных 89'!I15+'И Черных 30'!I15+'Беринга 2 2'!I15+'Беринга 2'!I15</f>
        <v>0</v>
      </c>
      <c r="J15" s="27">
        <f>'МПС 12'!J15+'МПС 11'!J15+'МПС 10'!J15+'МПС 9'!J15+'МПС 7'!J15+'МПС 6'!J15+'МПС 5'!J15+'МПС 4'!J15+'Суворова 10'!J15+'Суворова 4'!J15+'Суворова 3'!J15+'Лазо 26'!J15+'Лазо 24'!J15+'Лазо 4 2'!J15+'С Лазо 2'!J15+'Рабочая 9'!J15+'Новосибирская 6'!J15+'Мичурина 14'!J15+'Л Шевцовой'!J15+'Карский 35'!J15+'Карский 33'!J15+'Иркутский 116 1'!J15+'Иркутский 114'!J15+'Иркутский 112'!J15+'Иркутский 108 1'!J15+'Иркутский 108'!J15+'Иркутский 106 1'!J15+'Иркутский 106'!J15+'Иркутский 104а'!J15+'Иркутский 104'!J15+'Иркутский 98'!J15+'Иркутский 84'!J15+'Иркутский 82'!J15+'Иркутский 78 3'!J15+'Иркутский 78 2'!J15+'Иркутский 78 1'!J15+'Иркутский 27 3'!J15+'И Черных 99'!J15+'И Черных 97 а'!J15+'И Черных 97 4'!J15+'И Черных 97 3'!J15+'И Черных 97 2'!J15+'И черных 95 1'!J15+'И Черных 95'!J15+'И Черных 91'!J15+'И Черных 89'!J15+'И Черных 30'!J15+'Беринга 2 2'!J15+'Беринга 2'!J15</f>
        <v>23118268</v>
      </c>
      <c r="K15" s="14"/>
      <c r="L15" s="14"/>
    </row>
    <row r="16" spans="1:12" ht="12">
      <c r="A16" s="11" t="s">
        <v>20</v>
      </c>
      <c r="B16" s="27" t="e">
        <f>'МПС 12'!B16+'МПС 11'!B16+'МПС 10'!B16+'МПС 9'!B16+'МПС 7'!B16+'МПС 6'!B16+'МПС 5'!B16+'МПС 4'!B16+'Суворова 10'!B16+'Суворова 4'!B16+'Суворова 3'!B16+'Лазо 26'!B16+'Лазо 24'!B16+'Лазо 4 2'!B16+'С Лазо 2'!B16+'Рабочая 9'!B16+'Новосибирская 6'!B16+'Мичурина 14'!B16+'Л Шевцовой'!B16+'Карский 35'!B16+'Карский 33'!B16+'Иркутский 116 1'!B16+'Иркутский 114'!B16+'Иркутский 112'!B16+'Иркутский 108 1'!B16+'Иркутский 108'!B16+'Иркутский 106 1'!B16+'Иркутский 106'!B16+'Иркутский 104а'!B16+'Иркутский 104'!B16+'Иркутский 98'!B16+'Иркутский 84'!B16+'Иркутский 82'!B16+'Иркутский 78 3'!B16+'Иркутский 78 2'!B16+'Иркутский 78 1'!B16+'Иркутский 27 3'!B16+'И Черных 99'!B16+'И Черных 97 а'!B16+'И Черных 97 4'!B16+'И Черных 97 3'!B16+'И Черных 97 2'!B16+'И черных 95 1'!B16+'И Черных 95'!B16+'И Черных 91'!B16+'И Черных 89'!B16+'И Черных 30'!B16+'Беринга 2 2'!B16+'Беринга 2'!B16</f>
        <v>#VALUE!</v>
      </c>
      <c r="C16" s="27">
        <f>'МПС 12'!C16+'МПС 11'!C16+'МПС 10'!C16+'МПС 9'!C16+'МПС 7'!C16+'МПС 6'!C16+'МПС 5'!C16+'МПС 4'!C16+'Суворова 10'!C16+'Суворова 4'!C16+'Суворова 3'!C16+'Лазо 26'!C16+'Лазо 24'!C16+'Лазо 4 2'!C16+'С Лазо 2'!C16+'Рабочая 9'!C16+'Новосибирская 6'!C16+'Мичурина 14'!C16+'Л Шевцовой'!C16+'Карский 35'!C16+'Карский 33'!C16+'Иркутский 116 1'!C16+'Иркутский 114'!C16+'Иркутский 112'!C16+'Иркутский 108 1'!C16+'Иркутский 108'!C16+'Иркутский 106 1'!C16+'Иркутский 106'!C16+'Иркутский 104а'!C16+'Иркутский 104'!C16+'Иркутский 98'!C16+'Иркутский 84'!C16+'Иркутский 82'!C16+'Иркутский 78 3'!C16+'Иркутский 78 2'!C16+'Иркутский 78 1'!C16+'Иркутский 27 3'!C16+'И Черных 99'!C16+'И Черных 97 а'!C16+'И Черных 97 4'!C16+'И Черных 97 3'!C16+'И Черных 97 2'!C16+'И черных 95 1'!C16+'И Черных 95'!C16+'И Черных 91'!C16+'И Черных 89'!C16+'И Черных 30'!C16+'Беринга 2 2'!C16+'Беринга 2'!C16</f>
        <v>0</v>
      </c>
      <c r="D16" s="27">
        <f>'МПС 12'!D16+'МПС 11'!D16+'МПС 10'!D16+'МПС 9'!D16+'МПС 7'!D16+'МПС 6'!D16+'МПС 5'!D16+'МПС 4'!D16+'Суворова 10'!D16+'Суворова 4'!D16+'Суворова 3'!D16+'Лазо 26'!D16+'Лазо 24'!D16+'Лазо 4 2'!D16+'С Лазо 2'!D16+'Рабочая 9'!D16+'Новосибирская 6'!D16+'Мичурина 14'!D16+'Л Шевцовой'!D16+'Карский 35'!D16+'Карский 33'!D16+'Иркутский 116 1'!D16+'Иркутский 114'!D16+'Иркутский 112'!D16+'Иркутский 108 1'!D16+'Иркутский 108'!D16+'Иркутский 106 1'!D16+'Иркутский 106'!D16+'Иркутский 104а'!D16+'Иркутский 104'!D16+'Иркутский 98'!D16+'Иркутский 84'!D16+'Иркутский 82'!D16+'Иркутский 78 3'!D16+'Иркутский 78 2'!D16+'Иркутский 78 1'!D16+'Иркутский 27 3'!D16+'И Черных 99'!D16+'И Черных 97 а'!D16+'И Черных 97 4'!D16+'И Черных 97 3'!D16+'И Черных 97 2'!D16+'И черных 95 1'!D16+'И Черных 95'!D16+'И Черных 91'!D16+'И Черных 89'!D16+'И Черных 30'!D16+'Беринга 2 2'!D16+'Беринга 2'!D16</f>
        <v>0</v>
      </c>
      <c r="E16" s="27" t="e">
        <f>'МПС 12'!E16+'МПС 11'!E16+'МПС 10'!E16+'МПС 9'!E16+'МПС 7'!E16+'МПС 6'!E16+'МПС 5'!E16+'МПС 4'!E16+'Суворова 10'!E16+'Суворова 4'!E16+'Суворова 3'!E16+'Лазо 26'!E16+'Лазо 24'!E16+'Лазо 4 2'!E16+'С Лазо 2'!E16+'Рабочая 9'!E16+'Новосибирская 6'!E16+'Мичурина 14'!E16+'Л Шевцовой'!E16+'Карский 35'!E16+'Карский 33'!E16+'Иркутский 116 1'!E16+'Иркутский 114'!E16+'Иркутский 112'!E16+'Иркутский 108 1'!E16+'Иркутский 108'!E16+'Иркутский 106 1'!E16+'Иркутский 106'!E16+'Иркутский 104а'!E16+'Иркутский 104'!E16+'Иркутский 98'!E16+'Иркутский 84'!E16+'Иркутский 82'!E16+'Иркутский 78 3'!E16+'Иркутский 78 2'!E16+'Иркутский 78 1'!E16+'Иркутский 27 3'!E16+'И Черных 99'!E16+'И Черных 97 а'!E16+'И Черных 97 4'!E16+'И Черных 97 3'!E16+'И Черных 97 2'!E16+'И черных 95 1'!E16+'И Черных 95'!E16+'И Черных 91'!E16+'И Черных 89'!E16+'И Черных 30'!E16+'Беринга 2 2'!E16+'Беринга 2'!E16</f>
        <v>#VALUE!</v>
      </c>
      <c r="F16" s="27">
        <f>'МПС 12'!F16+'МПС 11'!F16+'МПС 10'!F16+'МПС 9'!F16+'МПС 7'!F16+'МПС 6'!F16+'МПС 5'!F16+'МПС 4'!F16+'Суворова 10'!F16+'Суворова 4'!F16+'Суворова 3'!F16+'Лазо 26'!F16+'Лазо 24'!F16+'Лазо 4 2'!F16+'С Лазо 2'!F16+'Рабочая 9'!F16+'Новосибирская 6'!F16+'Мичурина 14'!F16+'Л Шевцовой'!F16+'Карский 35'!F16+'Карский 33'!F16+'Иркутский 116 1'!F16+'Иркутский 114'!F16+'Иркутский 112'!F16+'Иркутский 108 1'!F16+'Иркутский 108'!F16+'Иркутский 106 1'!F16+'Иркутский 106'!F16+'Иркутский 104а'!F16+'Иркутский 104'!F16+'Иркутский 98'!F16+'Иркутский 84'!F16+'Иркутский 82'!F16+'Иркутский 78 3'!F16+'Иркутский 78 2'!F16+'Иркутский 78 1'!F16+'Иркутский 27 3'!F16+'И Черных 99'!F16+'И Черных 97 а'!F16+'И Черных 97 4'!F16+'И Черных 97 3'!F16+'И Черных 97 2'!F16+'И черных 95 1'!F16+'И Черных 95'!F16+'И Черных 91'!F16+'И Черных 89'!F16+'И Черных 30'!F16+'Беринга 2 2'!F16+'Беринга 2'!F16</f>
        <v>0</v>
      </c>
      <c r="G16" s="27">
        <f>'МПС 12'!G16+'МПС 11'!G16+'МПС 10'!G16+'МПС 9'!G16+'МПС 7'!G16+'МПС 6'!G16+'МПС 5'!G16+'МПС 4'!G16+'Суворова 10'!G16+'Суворова 4'!G16+'Суворова 3'!G16+'Лазо 26'!G16+'Лазо 24'!G16+'Лазо 4 2'!G16+'С Лазо 2'!G16+'Рабочая 9'!G16+'Новосибирская 6'!G16+'Мичурина 14'!G16+'Л Шевцовой'!G16+'Карский 35'!G16+'Карский 33'!G16+'Иркутский 116 1'!G16+'Иркутский 114'!G16+'Иркутский 112'!G16+'Иркутский 108 1'!G16+'Иркутский 108'!G16+'Иркутский 106 1'!G16+'Иркутский 106'!G16+'Иркутский 104а'!G16+'Иркутский 104'!G16+'Иркутский 98'!G16+'Иркутский 84'!G16+'Иркутский 82'!G16+'Иркутский 78 3'!G16+'Иркутский 78 2'!G16+'Иркутский 78 1'!G16+'Иркутский 27 3'!G16+'И Черных 99'!G16+'И Черных 97 а'!G16+'И Черных 97 4'!G16+'И Черных 97 3'!G16+'И Черных 97 2'!G16+'И черных 95 1'!G16+'И Черных 95'!G16+'И Черных 91'!G16+'И Черных 89'!G16+'И Черных 30'!G16+'Беринга 2 2'!G16+'Беринга 2'!G16</f>
        <v>0</v>
      </c>
      <c r="H16" s="27">
        <f>'МПС 12'!H16+'МПС 11'!H16+'МПС 10'!H16+'МПС 9'!H16+'МПС 7'!H16+'МПС 6'!H16+'МПС 5'!H16+'МПС 4'!H16+'Суворова 10'!H16+'Суворова 4'!H16+'Суворова 3'!H16+'Лазо 26'!H16+'Лазо 24'!H16+'Лазо 4 2'!H16+'С Лазо 2'!H16+'Рабочая 9'!H16+'Новосибирская 6'!H16+'Мичурина 14'!H16+'Л Шевцовой'!H16+'Карский 35'!H16+'Карский 33'!H16+'Иркутский 116 1'!H16+'Иркутский 114'!H16+'Иркутский 112'!H16+'Иркутский 108 1'!H16+'Иркутский 108'!H16+'Иркутский 106 1'!H16+'Иркутский 106'!H16+'Иркутский 104а'!H16+'Иркутский 104'!H16+'Иркутский 98'!H16+'Иркутский 84'!H16+'Иркутский 82'!H16+'Иркутский 78 3'!H16+'Иркутский 78 2'!H16+'Иркутский 78 1'!H16+'Иркутский 27 3'!H16+'И Черных 99'!H16+'И Черных 97 а'!H16+'И Черных 97 4'!H16+'И Черных 97 3'!H16+'И Черных 97 2'!H16+'И черных 95 1'!H16+'И Черных 95'!H16+'И Черных 91'!H16+'И Черных 89'!H16+'И Черных 30'!H16+'Беринга 2 2'!H16+'Беринга 2'!H16</f>
        <v>0</v>
      </c>
      <c r="I16" s="27">
        <f>'МПС 12'!I16+'МПС 11'!I16+'МПС 10'!I16+'МПС 9'!I16+'МПС 7'!I16+'МПС 6'!I16+'МПС 5'!I16+'МПС 4'!I16+'Суворова 10'!I16+'Суворова 4'!I16+'Суворова 3'!I16+'Лазо 26'!I16+'Лазо 24'!I16+'Лазо 4 2'!I16+'С Лазо 2'!I16+'Рабочая 9'!I16+'Новосибирская 6'!I16+'Мичурина 14'!I16+'Л Шевцовой'!I16+'Карский 35'!I16+'Карский 33'!I16+'Иркутский 116 1'!I16+'Иркутский 114'!I16+'Иркутский 112'!I16+'Иркутский 108 1'!I16+'Иркутский 108'!I16+'Иркутский 106 1'!I16+'Иркутский 106'!I16+'Иркутский 104а'!I16+'Иркутский 104'!I16+'Иркутский 98'!I16+'Иркутский 84'!I16+'Иркутский 82'!I16+'Иркутский 78 3'!I16+'Иркутский 78 2'!I16+'Иркутский 78 1'!I16+'Иркутский 27 3'!I16+'И Черных 99'!I16+'И Черных 97 а'!I16+'И Черных 97 4'!I16+'И Черных 97 3'!I16+'И Черных 97 2'!I16+'И черных 95 1'!I16+'И Черных 95'!I16+'И Черных 91'!I16+'И Черных 89'!I16+'И Черных 30'!I16+'Беринга 2 2'!I16+'Беринга 2'!I16</f>
        <v>0</v>
      </c>
      <c r="J16" s="27" t="e">
        <f>'МПС 12'!J16+'МПС 11'!J16+'МПС 10'!J16+'МПС 9'!J16+'МПС 7'!J16+'МПС 6'!J16+'МПС 5'!J16+'МПС 4'!J16+'Суворова 10'!J16+'Суворова 4'!J16+'Суворова 3'!J16+'Лазо 26'!J16+'Лазо 24'!J16+'Лазо 4 2'!J16+'С Лазо 2'!J16+'Рабочая 9'!J16+'Новосибирская 6'!J16+'Мичурина 14'!J16+'Л Шевцовой'!J16+'Карский 35'!J16+'Карский 33'!J16+'Иркутский 116 1'!J16+'Иркутский 114'!J16+'Иркутский 112'!J16+'Иркутский 108 1'!J16+'Иркутский 108'!J16+'Иркутский 106 1'!J16+'Иркутский 106'!J16+'Иркутский 104а'!J16+'Иркутский 104'!J16+'Иркутский 98'!J16+'Иркутский 84'!J16+'Иркутский 82'!J16+'Иркутский 78 3'!J16+'Иркутский 78 2'!J16+'Иркутский 78 1'!J16+'Иркутский 27 3'!J16+'И Черных 99'!J16+'И Черных 97 а'!J16+'И Черных 97 4'!J16+'И Черных 97 3'!J16+'И Черных 97 2'!J16+'И черных 95 1'!J16+'И Черных 95'!J16+'И Черных 91'!J16+'И Черных 89'!J16+'И Черных 30'!J16+'Беринга 2 2'!J16+'Беринга 2'!J16</f>
        <v>#VALUE!</v>
      </c>
      <c r="L16" s="14"/>
    </row>
    <row r="17" spans="1:12" ht="24">
      <c r="A17" s="11" t="s">
        <v>21</v>
      </c>
      <c r="B17" s="27">
        <f>'МПС 12'!B17+'МПС 11'!B17+'МПС 10'!B17+'МПС 9'!B17+'МПС 7'!B17+'МПС 6'!B17+'МПС 5'!B17+'МПС 4'!B17+'Суворова 10'!B17+'Суворова 4'!B17+'Суворова 3'!B17+'Лазо 26'!B17+'Лазо 24'!B17+'Лазо 4 2'!B17+'С Лазо 2'!B17+'Рабочая 9'!B17+'Новосибирская 6'!B17+'Мичурина 14'!B17+'Л Шевцовой'!B17+'Карский 35'!B17+'Карский 33'!B17+'Иркутский 116 1'!B17+'Иркутский 114'!B17+'Иркутский 112'!B17+'Иркутский 108 1'!B17+'Иркутский 108'!B17+'Иркутский 106 1'!B17+'Иркутский 106'!B17+'Иркутский 104а'!B17+'Иркутский 104'!B17+'Иркутский 98'!B17+'Иркутский 84'!B17+'Иркутский 82'!B17+'Иркутский 78 3'!B17+'Иркутский 78 2'!B17+'Иркутский 78 1'!B17+'Иркутский 27 3'!B17+'И Черных 99'!B17+'И Черных 97 а'!B17+'И Черных 97 4'!B17+'И Черных 97 3'!B17+'И Черных 97 2'!B17+'И черных 95 1'!B17+'И Черных 95'!B17+'И Черных 91'!B17+'И Черных 89'!B17+'И Черных 30'!B17+'Беринга 2 2'!B17+'Беринга 2'!B17</f>
        <v>12410146</v>
      </c>
      <c r="C17" s="27">
        <f>'МПС 12'!C17+'МПС 11'!C17+'МПС 10'!C17+'МПС 9'!C17+'МПС 7'!C17+'МПС 6'!C17+'МПС 5'!C17+'МПС 4'!C17+'Суворова 10'!C17+'Суворова 4'!C17+'Суворова 3'!C17+'Лазо 26'!C17+'Лазо 24'!C17+'Лазо 4 2'!C17+'С Лазо 2'!C17+'Рабочая 9'!C17+'Новосибирская 6'!C17+'Мичурина 14'!C17+'Л Шевцовой'!C17+'Карский 35'!C17+'Карский 33'!C17+'Иркутский 116 1'!C17+'Иркутский 114'!C17+'Иркутский 112'!C17+'Иркутский 108 1'!C17+'Иркутский 108'!C17+'Иркутский 106 1'!C17+'Иркутский 106'!C17+'Иркутский 104а'!C17+'Иркутский 104'!C17+'Иркутский 98'!C17+'Иркутский 84'!C17+'Иркутский 82'!C17+'Иркутский 78 3'!C17+'Иркутский 78 2'!C17+'Иркутский 78 1'!C17+'Иркутский 27 3'!C17+'И Черных 99'!C17+'И Черных 97 а'!C17+'И Черных 97 4'!C17+'И Черных 97 3'!C17+'И Черных 97 2'!C17+'И черных 95 1'!C17+'И Черных 95'!C17+'И Черных 91'!C17+'И Черных 89'!C17+'И Черных 30'!C17+'Беринга 2 2'!C17+'Беринга 2'!C17</f>
        <v>8419652</v>
      </c>
      <c r="D17" s="27">
        <f>'МПС 12'!D17+'МПС 11'!D17+'МПС 10'!D17+'МПС 9'!D17+'МПС 7'!D17+'МПС 6'!D17+'МПС 5'!D17+'МПС 4'!D17+'Суворова 10'!D17+'Суворова 4'!D17+'Суворова 3'!D17+'Лазо 26'!D17+'Лазо 24'!D17+'Лазо 4 2'!D17+'С Лазо 2'!D17+'Рабочая 9'!D17+'Новосибирская 6'!D17+'Мичурина 14'!D17+'Л Шевцовой'!D17+'Карский 35'!D17+'Карский 33'!D17+'Иркутский 116 1'!D17+'Иркутский 114'!D17+'Иркутский 112'!D17+'Иркутский 108 1'!D17+'Иркутский 108'!D17+'Иркутский 106 1'!D17+'Иркутский 106'!D17+'Иркутский 104а'!D17+'Иркутский 104'!D17+'Иркутский 98'!D17+'Иркутский 84'!D17+'Иркутский 82'!D17+'Иркутский 78 3'!D17+'Иркутский 78 2'!D17+'Иркутский 78 1'!D17+'Иркутский 27 3'!D17+'И Черных 99'!D17+'И Черных 97 а'!D17+'И Черных 97 4'!D17+'И Черных 97 3'!D17+'И Черных 97 2'!D17+'И черных 95 1'!D17+'И Черных 95'!D17+'И Черных 91'!D17+'И Черных 89'!D17+'И Черных 30'!D17+'Беринга 2 2'!D17+'Беринга 2'!D17</f>
        <v>2175655</v>
      </c>
      <c r="E17" s="27">
        <f>'МПС 12'!E17+'МПС 11'!E17+'МПС 10'!E17+'МПС 9'!E17+'МПС 7'!E17+'МПС 6'!E17+'МПС 5'!E17+'МПС 4'!E17+'Суворова 10'!E17+'Суворова 4'!E17+'Суворова 3'!E17+'Лазо 26'!E17+'Лазо 24'!E17+'Лазо 4 2'!E17+'С Лазо 2'!E17+'Рабочая 9'!E17+'Новосибирская 6'!E17+'Мичурина 14'!E17+'Л Шевцовой'!E17+'Карский 35'!E17+'Карский 33'!E17+'Иркутский 116 1'!E17+'Иркутский 114'!E17+'Иркутский 112'!E17+'Иркутский 108 1'!E17+'Иркутский 108'!E17+'Иркутский 106 1'!E17+'Иркутский 106'!E17+'Иркутский 104а'!E17+'Иркутский 104'!E17+'Иркутский 98'!E17+'Иркутский 84'!E17+'Иркутский 82'!E17+'Иркутский 78 3'!E17+'Иркутский 78 2'!E17+'Иркутский 78 1'!E17+'Иркутский 27 3'!E17+'И Черных 99'!E17+'И Черных 97 а'!E17+'И Черных 97 4'!E17+'И Черных 97 3'!E17+'И Черных 97 2'!E17+'И черных 95 1'!E17+'И Черных 95'!E17+'И Черных 91'!E17+'И Черных 89'!E17+'И Черных 30'!E17+'Беринга 2 2'!E17+'Беринга 2'!E17</f>
        <v>1308402</v>
      </c>
      <c r="F17" s="27">
        <f>'МПС 12'!F17+'МПС 11'!F17+'МПС 10'!F17+'МПС 9'!F17+'МПС 7'!F17+'МПС 6'!F17+'МПС 5'!F17+'МПС 4'!F17+'Суворова 10'!F17+'Суворова 4'!F17+'Суворова 3'!F17+'Лазо 26'!F17+'Лазо 24'!F17+'Лазо 4 2'!F17+'С Лазо 2'!F17+'Рабочая 9'!F17+'Новосибирская 6'!F17+'Мичурина 14'!F17+'Л Шевцовой'!F17+'Карский 35'!F17+'Карский 33'!F17+'Иркутский 116 1'!F17+'Иркутский 114'!F17+'Иркутский 112'!F17+'Иркутский 108 1'!F17+'Иркутский 108'!F17+'Иркутский 106 1'!F17+'Иркутский 106'!F17+'Иркутский 104а'!F17+'Иркутский 104'!F17+'Иркутский 98'!F17+'Иркутский 84'!F17+'Иркутский 82'!F17+'Иркутский 78 3'!F17+'Иркутский 78 2'!F17+'Иркутский 78 1'!F17+'Иркутский 27 3'!F17+'И Черных 99'!F17+'И Черных 97 а'!F17+'И Черных 97 4'!F17+'И Черных 97 3'!F17+'И Черных 97 2'!F17+'И черных 95 1'!F17+'И Черных 95'!F17+'И Черных 91'!F17+'И Черных 89'!F17+'И Черных 30'!F17+'Беринга 2 2'!F17+'Беринга 2'!F17</f>
        <v>506437</v>
      </c>
      <c r="G17" s="27">
        <f>'МПС 12'!G17+'МПС 11'!G17+'МПС 10'!G17+'МПС 9'!G17+'МПС 7'!G17+'МПС 6'!G17+'МПС 5'!G17+'МПС 4'!G17+'Суворова 10'!G17+'Суворова 4'!G17+'Суворова 3'!G17+'Лазо 26'!G17+'Лазо 24'!G17+'Лазо 4 2'!G17+'С Лазо 2'!G17+'Рабочая 9'!G17+'Новосибирская 6'!G17+'Мичурина 14'!G17+'Л Шевцовой'!G17+'Карский 35'!G17+'Карский 33'!G17+'Иркутский 116 1'!G17+'Иркутский 114'!G17+'Иркутский 112'!G17+'Иркутский 108 1'!G17+'Иркутский 108'!G17+'Иркутский 106 1'!G17+'Иркутский 106'!G17+'Иркутский 104а'!G17+'Иркутский 104'!G17+'Иркутский 98'!G17+'Иркутский 84'!G17+'Иркутский 82'!G17+'Иркутский 78 3'!G17+'Иркутский 78 2'!G17+'Иркутский 78 1'!G17+'Иркутский 27 3'!G17+'И Черных 99'!G17+'И Черных 97 а'!G17+'И Черных 97 4'!G17+'И Черных 97 3'!G17+'И Черных 97 2'!G17+'И черных 95 1'!G17+'И Черных 95'!G17+'И Черных 91'!G17+'И Черных 89'!G17+'И Черных 30'!G17+'Беринга 2 2'!G17+'Беринга 2'!G17</f>
        <v>5938873</v>
      </c>
      <c r="H17" s="27">
        <f>'МПС 12'!H17+'МПС 11'!H17+'МПС 10'!H17+'МПС 9'!H17+'МПС 7'!H17+'МПС 6'!H17+'МПС 5'!H17+'МПС 4'!H17+'Суворова 10'!H17+'Суворова 4'!H17+'Суворова 3'!H17+'Лазо 26'!H17+'Лазо 24'!H17+'Лазо 4 2'!H17+'С Лазо 2'!H17+'Рабочая 9'!H17+'Новосибирская 6'!H17+'Мичурина 14'!H17+'Л Шевцовой'!H17+'Карский 35'!H17+'Карский 33'!H17+'Иркутский 116 1'!H17+'Иркутский 114'!H17+'Иркутский 112'!H17+'Иркутский 108 1'!H17+'Иркутский 108'!H17+'Иркутский 106 1'!H17+'Иркутский 106'!H17+'Иркутский 104а'!H17+'Иркутский 104'!H17+'Иркутский 98'!H17+'Иркутский 84'!H17+'Иркутский 82'!H17+'Иркутский 78 3'!H17+'Иркутский 78 2'!H17+'Иркутский 78 1'!H17+'Иркутский 27 3'!H17+'И Черных 99'!H17+'И Черных 97 а'!H17+'И Черных 97 4'!H17+'И Черных 97 3'!H17+'И Черных 97 2'!H17+'И черных 95 1'!H17+'И Черных 95'!H17+'И Черных 91'!H17+'И Черных 89'!H17+'И Черных 30'!H17+'Беринга 2 2'!H17+'Беринга 2'!H17</f>
        <v>1564387</v>
      </c>
      <c r="I17" s="27">
        <f>'МПС 12'!I17+'МПС 11'!I17+'МПС 10'!I17+'МПС 9'!I17+'МПС 7'!I17+'МПС 6'!I17+'МПС 5'!I17+'МПС 4'!I17+'Суворова 10'!I17+'Суворова 4'!I17+'Суворова 3'!I17+'Лазо 26'!I17+'Лазо 24'!I17+'Лазо 4 2'!I17+'С Лазо 2'!I17+'Рабочая 9'!I17+'Новосибирская 6'!I17+'Мичурина 14'!I17+'Л Шевцовой'!I17+'Карский 35'!I17+'Карский 33'!I17+'Иркутский 116 1'!I17+'Иркутский 114'!I17+'Иркутский 112'!I17+'Иркутский 108 1'!I17+'Иркутский 108'!I17+'Иркутский 106 1'!I17+'Иркутский 106'!I17+'Иркутский 104а'!I17+'Иркутский 104'!I17+'Иркутский 98'!I17+'Иркутский 84'!I17+'Иркутский 82'!I17+'Иркутский 78 3'!I17+'Иркутский 78 2'!I17+'Иркутский 78 1'!I17+'Иркутский 27 3'!I17+'И Черных 99'!I17+'И Черных 97 а'!I17+'И Черных 97 4'!I17+'И Черных 97 3'!I17+'И Черных 97 2'!I17+'И черных 95 1'!I17+'И Черных 95'!I17+'И Черных 91'!I17+'И Черных 89'!I17+'И Черных 30'!I17+'Беринга 2 2'!I17+'Беринга 2'!I17</f>
        <v>0</v>
      </c>
      <c r="J17" s="27">
        <f>'МПС 12'!J17+'МПС 11'!J17+'МПС 10'!J17+'МПС 9'!J17+'МПС 7'!J17+'МПС 6'!J17+'МПС 5'!J17+'МПС 4'!J17+'Суворова 10'!J17+'Суворова 4'!J17+'Суворова 3'!J17+'Лазо 26'!J17+'Лазо 24'!J17+'Лазо 4 2'!J17+'С Лазо 2'!J17+'Рабочая 9'!J17+'Новосибирская 6'!J17+'Мичурина 14'!J17+'Л Шевцовой'!J17+'Карский 35'!J17+'Карский 33'!J17+'Иркутский 116 1'!J17+'Иркутский 114'!J17+'Иркутский 112'!J17+'Иркутский 108 1'!J17+'Иркутский 108'!J17+'Иркутский 106 1'!J17+'Иркутский 106'!J17+'Иркутский 104а'!J17+'Иркутский 104'!J17+'Иркутский 98'!J17+'Иркутский 84'!J17+'Иркутский 82'!J17+'Иркутский 78 3'!J17+'Иркутский 78 2'!J17+'Иркутский 78 1'!J17+'Иркутский 27 3'!J17+'И Черных 99'!J17+'И Черных 97 а'!J17+'И Черных 97 4'!J17+'И Черных 97 3'!J17+'И Черных 97 2'!J17+'И черных 95 1'!J17+'И Черных 95'!J17+'И Черных 91'!J17+'И Черных 89'!J17+'И Черных 30'!J17+'Беринга 2 2'!J17+'Беринга 2'!J17</f>
        <v>19913406</v>
      </c>
      <c r="L17" s="14"/>
    </row>
    <row r="18" spans="1:10" ht="12">
      <c r="A18" s="11" t="s">
        <v>22</v>
      </c>
      <c r="B18" s="27">
        <f>'МПС 12'!B18+'МПС 11'!B18+'МПС 10'!B18+'МПС 9'!B18+'МПС 7'!B18+'МПС 6'!B18+'МПС 5'!B18+'МПС 4'!B18+'Суворова 10'!B18+'Суворова 4'!B18+'Суворова 3'!B18+'Лазо 26'!B18+'Лазо 24'!B19+'Лазо 4 2'!B18+'С Лазо 2'!B18+'Рабочая 9'!B18+'Новосибирская 6'!B18+'Мичурина 14'!B18+'Л Шевцовой'!B18+'Карский 35'!B18+'Карский 33'!B18+'Иркутский 116 1'!B18+'Иркутский 114'!B18+'Иркутский 112'!B18+'Иркутский 108 1'!B18+'Иркутский 108'!B18+'Иркутский 106 1'!B18+'Иркутский 106'!B18+'Иркутский 104а'!B18+'Иркутский 104'!B18+'Иркутский 98'!B18+'Иркутский 84'!B18+'Иркутский 82'!B18+'Иркутский 78 3'!B18+'Иркутский 78 2'!B18+'Иркутский 78 1'!B18+'Иркутский 27 3'!B18+'И Черных 99'!B18+'И Черных 97 а'!B18+'И Черных 97 4'!B18+'И Черных 97 3'!B18+'И Черных 97 2'!B18+'И черных 95 1'!B18+'И Черных 95'!B18+'И Черных 91'!B18+'И Черных 89'!B18+'И Черных 30'!B18+'Беринга 2 2'!B18+'Беринга 2'!B18</f>
        <v>14230402.901</v>
      </c>
      <c r="C18" s="27">
        <f>'МПС 12'!C18+'МПС 11'!C18+'МПС 10'!C18+'МПС 9'!C18+'МПС 7'!C18+'МПС 6'!C18+'МПС 5'!C18+'МПС 4'!C18+'Суворова 10'!C18+'Суворова 4'!C18+'Суворова 3'!C18+'Лазо 26'!C18+'Лазо 24'!C19+'Лазо 4 2'!C18+'С Лазо 2'!C18+'Рабочая 9'!C18+'Новосибирская 6'!C18+'Мичурина 14'!C18+'Л Шевцовой'!C18+'Карский 35'!C18+'Карский 33'!C18+'Иркутский 116 1'!C18+'Иркутский 114'!C18+'Иркутский 112'!C18+'Иркутский 108 1'!C18+'Иркутский 108'!C18+'Иркутский 106 1'!C18+'Иркутский 106'!C18+'Иркутский 104а'!C18+'Иркутский 104'!C18+'Иркутский 98'!C18+'Иркутский 84'!C18+'Иркутский 82'!C18+'Иркутский 78 3'!C18+'Иркутский 78 2'!C18+'Иркутский 78 1'!C18+'Иркутский 27 3'!C18+'И Черных 99'!C18+'И Черных 97 а'!C18+'И Черных 97 4'!C18+'И Черных 97 3'!C18+'И Черных 97 2'!C18+'И черных 95 1'!C18+'И Черных 95'!C18+'И Черных 91'!C18+'И Черных 89'!C18+'И Черных 30'!C18+'Беринга 2 2'!C18+'Беринга 2'!C18</f>
        <v>9633440.901000002</v>
      </c>
      <c r="D18" s="27">
        <f>'МПС 12'!D18+'МПС 11'!D18+'МПС 10'!D18+'МПС 9'!D18+'МПС 7'!D18+'МПС 6'!D18+'МПС 5'!D18+'МПС 4'!D18+'Суворова 10'!D18+'Суворова 4'!D18+'Суворова 3'!D18+'Лазо 26'!D18+'Лазо 24'!D19+'Лазо 4 2'!D18+'С Лазо 2'!D18+'Рабочая 9'!D18+'Новосибирская 6'!D18+'Мичурина 14'!D18+'Л Шевцовой'!D18+'Карский 35'!D18+'Карский 33'!D18+'Иркутский 116 1'!D18+'Иркутский 114'!D18+'Иркутский 112'!D18+'Иркутский 108 1'!D18+'Иркутский 108'!D18+'Иркутский 106 1'!D18+'Иркутский 106'!D18+'Иркутский 104а'!D18+'Иркутский 104'!D18+'Иркутский 98'!D18+'Иркутский 84'!D18+'Иркутский 82'!D18+'Иркутский 78 3'!D18+'Иркутский 78 2'!D18+'Иркутский 78 1'!D18+'Иркутский 27 3'!D18+'И Черных 99'!D18+'И Черных 97 а'!D18+'И Черных 97 4'!D18+'И Черных 97 3'!D18+'И Черных 97 2'!D18+'И черных 95 1'!D18+'И Черных 95'!D18+'И Черных 91'!D18+'И Черных 89'!D18+'И Черных 30'!D18+'Беринга 2 2'!D18+'Беринга 2'!D18</f>
        <v>2545868</v>
      </c>
      <c r="E18" s="27">
        <f>'МПС 12'!E18+'МПС 11'!E18+'МПС 10'!E18+'МПС 9'!E18+'МПС 7'!E18+'МПС 6'!E18+'МПС 5'!E18+'МПС 4'!E18+'Суворова 10'!E18+'Суворова 4'!E18+'Суворова 3'!E18+'Лазо 26'!E18+'Лазо 24'!E19+'Лазо 4 2'!E18+'С Лазо 2'!E18+'Рабочая 9'!E18+'Новосибирская 6'!E18+'Мичурина 14'!E18+'Л Шевцовой'!E18+'Карский 35'!E18+'Карский 33'!E18+'Иркутский 116 1'!E18+'Иркутский 114'!E18+'Иркутский 112'!E18+'Иркутский 108 1'!E18+'Иркутский 108'!E18+'Иркутский 106 1'!E18+'Иркутский 106'!E18+'Иркутский 104а'!E18+'Иркутский 104'!E18+'Иркутский 98'!E18+'Иркутский 84'!E18+'Иркутский 82'!E18+'Иркутский 78 3'!E18+'Иркутский 78 2'!E18+'Иркутский 78 1'!E18+'Иркутский 27 3'!E18+'И Черных 99'!E18+'И Черных 97 а'!E18+'И Черных 97 4'!E18+'И Черных 97 3'!E18+'И Черных 97 2'!E18+'И черных 95 1'!E18+'И Черных 95'!E18+'И Черных 91'!E18+'И Черных 89'!E18+'И Черных 30'!E18+'Беринга 2 2'!E18+'Беринга 2'!E18</f>
        <v>1531337</v>
      </c>
      <c r="F18" s="27">
        <f>'МПС 12'!F18+'МПС 11'!F18+'МПС 10'!F18+'МПС 9'!F18+'МПС 7'!F18+'МПС 6'!F18+'МПС 5'!F18+'МПС 4'!F18+'Суворова 10'!F18+'Суворова 4'!F18+'Суворова 3'!F18+'Лазо 26'!F18+'Лазо 24'!F19+'Лазо 4 2'!F18+'С Лазо 2'!F18+'Рабочая 9'!F18+'Новосибирская 6'!F18+'Мичурина 14'!F18+'Л Шевцовой'!F18+'Карский 35'!F18+'Карский 33'!F18+'Иркутский 116 1'!F18+'Иркутский 114'!F18+'Иркутский 112'!F18+'Иркутский 108 1'!F18+'Иркутский 108'!F18+'Иркутский 106 1'!F18+'Иркутский 106'!F18+'Иркутский 104а'!F18+'Иркутский 104'!F18+'Иркутский 98'!F18+'Иркутский 84'!F18+'Иркутский 82'!F18+'Иркутский 78 3'!F18+'Иркутский 78 2'!F18+'Иркутский 78 1'!F18+'Иркутский 27 3'!F18+'И Черных 99'!F18+'И Черных 97 а'!F18+'И Черных 97 4'!F18+'И Черных 97 3'!F18+'И Черных 97 2'!F18+'И черных 95 1'!F18+'И Черных 95'!F18+'И Черных 91'!F18+'И Черных 89'!F18+'И Черных 30'!F18+'Беринга 2 2'!F18+'Беринга 2'!F18</f>
        <v>519757</v>
      </c>
      <c r="G18" s="27">
        <f>'МПС 12'!G18+'МПС 11'!G18+'МПС 10'!G18+'МПС 9'!G18+'МПС 7'!G18+'МПС 6'!G18+'МПС 5'!G18+'МПС 4'!G18+'Суворова 10'!G18+'Суворова 4'!G18+'Суворова 3'!G18+'Лазо 26'!G18+'Лазо 24'!G19+'Лазо 4 2'!G18+'С Лазо 2'!G18+'Рабочая 9'!G18+'Новосибирская 6'!G18+'Мичурина 14'!G18+'Л Шевцовой'!G18+'Карский 35'!G18+'Карский 33'!G18+'Иркутский 116 1'!G18+'Иркутский 114'!G18+'Иркутский 112'!G18+'Иркутский 108 1'!G18+'Иркутский 108'!G18+'Иркутский 106 1'!G18+'Иркутский 106'!G18+'Иркутский 104а'!G18+'Иркутский 104'!G18+'Иркутский 98'!G18+'Иркутский 84'!G18+'Иркутский 82'!G18+'Иркутский 78 3'!G18+'Иркутский 78 2'!G18+'Иркутский 78 1'!G18+'Иркутский 27 3'!G18+'И Черных 99'!G18+'И Черных 97 а'!G18+'И Черных 97 4'!G18+'И Черных 97 3'!G18+'И Черных 97 2'!G18+'И черных 95 1'!G18+'И Черных 95'!G18+'И Черных 91'!G18+'И Черных 89'!G18+'И Черных 30'!G18+'Беринга 2 2'!G18+'Беринга 2'!G18</f>
        <v>7252263.170000001</v>
      </c>
      <c r="H18" s="27">
        <f>'МПС 12'!H18+'МПС 11'!H18+'МПС 10'!H18+'МПС 9'!H18+'МПС 7'!H18+'МПС 6'!H18+'МПС 5'!H18+'МПС 4'!H18+'Суворова 10'!H18+'Суворова 4'!H18+'Суворова 3'!H18+'Лазо 26'!H18+'Лазо 24'!H19+'Лазо 4 2'!H18+'С Лазо 2'!H18+'Рабочая 9'!H18+'Новосибирская 6'!H18+'Мичурина 14'!H18+'Л Шевцовой'!H18+'Карский 35'!H18+'Карский 33'!H18+'Иркутский 116 1'!H18+'Иркутский 114'!H18+'Иркутский 112'!H18+'Иркутский 108 1'!H18+'Иркутский 108'!H18+'Иркутский 106 1'!H18+'Иркутский 106'!H18+'Иркутский 104а'!H18+'Иркутский 104'!H18+'Иркутский 98'!H18+'Иркутский 84'!H18+'Иркутский 82'!H18+'Иркутский 78 3'!H18+'Иркутский 78 2'!H18+'Иркутский 78 1'!H18+'Иркутский 27 3'!H18+'И Черных 99'!H18+'И Черных 97 а'!H18+'И Черных 97 4'!H18+'И Черных 97 3'!H18+'И Черных 97 2'!H18+'И черных 95 1'!H18+'И Черных 95'!H18+'И Черных 91'!H18+'И Черных 89'!H18+'И Черных 30'!H18+'Беринга 2 2'!H18+'Беринга 2'!H18</f>
        <v>0</v>
      </c>
      <c r="I18" s="27">
        <f>'МПС 12'!I18+'МПС 11'!I18+'МПС 10'!I18+'МПС 9'!I18+'МПС 7'!I18+'МПС 6'!I18+'МПС 5'!I18+'МПС 4'!I18+'Суворова 10'!I18+'Суворова 4'!I18+'Суворова 3'!I18+'Лазо 26'!I18+'Лазо 24'!I19+'Лазо 4 2'!I18+'С Лазо 2'!I18+'Рабочая 9'!I18+'Новосибирская 6'!I18+'Мичурина 14'!I18+'Л Шевцовой'!I18+'Карский 35'!I18+'Карский 33'!I18+'Иркутский 116 1'!I18+'Иркутский 114'!I18+'Иркутский 112'!I18+'Иркутский 108 1'!I18+'Иркутский 108'!I18+'Иркутский 106 1'!I18+'Иркутский 106'!I18+'Иркутский 104а'!I18+'Иркутский 104'!I18+'Иркутский 98'!I18+'Иркутский 84'!I18+'Иркутский 82'!I18+'Иркутский 78 3'!I18+'Иркутский 78 2'!I18+'Иркутский 78 1'!I18+'Иркутский 27 3'!I18+'И Черных 99'!I18+'И Черных 97 а'!I18+'И Черных 97 4'!I18+'И Черных 97 3'!I18+'И Черных 97 2'!I18+'И черных 95 1'!I18+'И Черных 95'!I18+'И Черных 91'!I18+'И Черных 89'!I18+'И Черных 30'!I18+'Беринга 2 2'!I18+'Беринга 2'!I18</f>
        <v>0</v>
      </c>
      <c r="J18" s="27">
        <f>'МПС 12'!J18+'МПС 11'!J18+'МПС 10'!J18+'МПС 9'!J18+'МПС 7'!J18+'МПС 6'!J18+'МПС 5'!J18+'МПС 4'!J18+'Суворова 10'!J18+'Суворова 4'!J18+'Суворова 3'!J18+'Лазо 26'!J18+'Лазо 24'!J19+'Лазо 4 2'!J18+'С Лазо 2'!J18+'Рабочая 9'!J18+'Новосибирская 6'!J18+'Мичурина 14'!J18+'Л Шевцовой'!J18+'Карский 35'!J18+'Карский 33'!J18+'Иркутский 116 1'!J18+'Иркутский 114'!J18+'Иркутский 112'!J18+'Иркутский 108 1'!J18+'Иркутский 108'!J18+'Иркутский 106 1'!J18+'Иркутский 106'!J18+'Иркутский 104а'!J18+'Иркутский 104'!J18+'Иркутский 98'!J18+'Иркутский 84'!J18+'Иркутский 82'!J18+'Иркутский 78 3'!J18+'Иркутский 78 2'!J18+'Иркутский 78 1'!J18+'Иркутский 27 3'!J18+'И Черных 99'!J18+'И Черных 97 а'!J18+'И Черных 97 4'!J18+'И Черных 97 3'!J18+'И Черных 97 2'!J18+'И черных 95 1'!J18+'И Черных 95'!J18+'И Черных 91'!J18+'И Черных 89'!J18+'И Черных 30'!J18+'Беринга 2 2'!J18+'Беринга 2'!J18</f>
        <v>21477138.051</v>
      </c>
    </row>
    <row r="19" spans="1:13" ht="24">
      <c r="A19" s="11" t="s">
        <v>23</v>
      </c>
      <c r="B19" s="27">
        <f>C19+D19+E19+F19</f>
        <v>-1820256.9010000024</v>
      </c>
      <c r="C19" s="27">
        <f aca="true" t="shared" si="0" ref="C19:H19">C14+C17-C18</f>
        <v>-1213788.9010000024</v>
      </c>
      <c r="D19" s="27">
        <f t="shared" si="0"/>
        <v>-370213</v>
      </c>
      <c r="E19" s="27">
        <f t="shared" si="0"/>
        <v>-222935</v>
      </c>
      <c r="F19" s="27">
        <f t="shared" si="0"/>
        <v>-13320</v>
      </c>
      <c r="G19" s="27">
        <f t="shared" si="0"/>
        <v>-888390.1700000009</v>
      </c>
      <c r="H19" s="27">
        <f t="shared" si="0"/>
        <v>1715767</v>
      </c>
      <c r="I19" s="28"/>
      <c r="J19" s="27">
        <f>B19+G19+H19</f>
        <v>-992880.0710000033</v>
      </c>
      <c r="L19" s="14"/>
      <c r="M19" s="14"/>
    </row>
    <row r="20" spans="1:13" ht="24">
      <c r="A20" s="11" t="s">
        <v>24</v>
      </c>
      <c r="B20" s="27">
        <f>C20+D20+E20+F20</f>
        <v>176325.0989999976</v>
      </c>
      <c r="C20" s="27">
        <f aca="true" t="shared" si="1" ref="C20:H20">C13+C15-C18</f>
        <v>176325.0989999976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93746.82999999914</v>
      </c>
      <c r="H20" s="27">
        <f t="shared" si="1"/>
        <v>1954095</v>
      </c>
      <c r="I20" s="28"/>
      <c r="J20" s="27">
        <f>B20+G20+H20</f>
        <v>2224166.9289999967</v>
      </c>
      <c r="M20" s="14"/>
    </row>
    <row r="21" ht="12">
      <c r="A21" s="4"/>
    </row>
  </sheetData>
  <mergeCells count="11">
    <mergeCell ref="J9:J11"/>
    <mergeCell ref="B10:B11"/>
    <mergeCell ref="C10:F10"/>
    <mergeCell ref="A9:A11"/>
    <mergeCell ref="B9:F9"/>
    <mergeCell ref="G9:G11"/>
    <mergeCell ref="H9:H11"/>
    <mergeCell ref="A1:J1"/>
    <mergeCell ref="A2:J2"/>
    <mergeCell ref="D4:E4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L37" sqref="L37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195</v>
      </c>
      <c r="B4" s="5"/>
      <c r="C4" s="5"/>
      <c r="D4" s="56" t="s">
        <v>1</v>
      </c>
      <c r="E4" s="56"/>
      <c r="F4" s="6">
        <v>2717.5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62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121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228470</v>
      </c>
      <c r="C15" s="27">
        <v>173785</v>
      </c>
      <c r="D15" s="27">
        <v>44250</v>
      </c>
      <c r="E15" s="27">
        <v>0</v>
      </c>
      <c r="F15" s="27">
        <v>10435</v>
      </c>
      <c r="G15" s="27">
        <v>130661</v>
      </c>
      <c r="H15" s="27">
        <v>38162</v>
      </c>
      <c r="I15" s="28"/>
      <c r="J15" s="27">
        <f t="shared" si="1"/>
        <v>397293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198755</v>
      </c>
      <c r="C17" s="27">
        <v>150740</v>
      </c>
      <c r="D17" s="27">
        <v>38215</v>
      </c>
      <c r="E17" s="27">
        <v>0</v>
      </c>
      <c r="F17" s="27">
        <v>9800</v>
      </c>
      <c r="G17" s="27">
        <v>112907</v>
      </c>
      <c r="H17" s="27">
        <v>33840</v>
      </c>
      <c r="I17" s="28"/>
      <c r="J17" s="27">
        <f t="shared" si="1"/>
        <v>345502</v>
      </c>
      <c r="L17" s="14"/>
    </row>
    <row r="18" spans="1:10" ht="12">
      <c r="A18" s="11" t="s">
        <v>22</v>
      </c>
      <c r="B18" s="27">
        <f t="shared" si="0"/>
        <v>226987.46</v>
      </c>
      <c r="C18" s="27">
        <f>SUM(L26:L37)</f>
        <v>172302.46</v>
      </c>
      <c r="D18" s="27">
        <f>D15</f>
        <v>44250</v>
      </c>
      <c r="E18" s="27">
        <f>E15</f>
        <v>0</v>
      </c>
      <c r="F18" s="27">
        <f>F15</f>
        <v>10435</v>
      </c>
      <c r="G18" s="27">
        <f>SUM(L39:L45)</f>
        <v>147894.84</v>
      </c>
      <c r="H18" s="27">
        <v>0</v>
      </c>
      <c r="I18" s="28"/>
      <c r="J18" s="27">
        <f t="shared" si="1"/>
        <v>374882.3</v>
      </c>
    </row>
    <row r="19" spans="1:13" ht="24">
      <c r="A19" s="11" t="s">
        <v>23</v>
      </c>
      <c r="B19" s="27">
        <f t="shared" si="0"/>
        <v>-28232.459999999992</v>
      </c>
      <c r="C19" s="27">
        <f aca="true" t="shared" si="2" ref="C19:H19">C14+C17-C18</f>
        <v>-21562.459999999992</v>
      </c>
      <c r="D19" s="27">
        <f t="shared" si="2"/>
        <v>-6035</v>
      </c>
      <c r="E19" s="27">
        <f t="shared" si="2"/>
        <v>0</v>
      </c>
      <c r="F19" s="27">
        <f t="shared" si="2"/>
        <v>-635</v>
      </c>
      <c r="G19" s="27">
        <f t="shared" si="2"/>
        <v>-34987.84</v>
      </c>
      <c r="H19" s="27">
        <f t="shared" si="2"/>
        <v>33840</v>
      </c>
      <c r="I19" s="28"/>
      <c r="J19" s="27">
        <f t="shared" si="1"/>
        <v>-29380.29999999999</v>
      </c>
      <c r="L19" s="14"/>
      <c r="M19" s="14"/>
    </row>
    <row r="20" spans="1:13" ht="24">
      <c r="A20" s="11" t="s">
        <v>24</v>
      </c>
      <c r="B20" s="27">
        <f t="shared" si="0"/>
        <v>1482.5400000000081</v>
      </c>
      <c r="C20" s="27">
        <f aca="true" t="shared" si="3" ref="C20:H20">C13+C15-C18</f>
        <v>1482.5400000000081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-17233.839999999997</v>
      </c>
      <c r="H20" s="27">
        <f t="shared" si="3"/>
        <v>38162</v>
      </c>
      <c r="I20" s="28"/>
      <c r="J20" s="27">
        <f t="shared" si="1"/>
        <v>22410.70000000001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18088.8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15218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9219</v>
      </c>
    </row>
    <row r="29" spans="1:12" ht="12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26581</v>
      </c>
    </row>
    <row r="30" spans="1:12" ht="48.75" customHeight="1">
      <c r="A30" s="19" t="s">
        <v>41</v>
      </c>
      <c r="B30" s="44" t="s">
        <v>42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f>3.3*F4*10</f>
        <v>89677.5</v>
      </c>
    </row>
    <row r="31" spans="1:14" ht="27.75" customHeight="1">
      <c r="A31" s="19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2">
        <v>9240</v>
      </c>
      <c r="N31" s="23"/>
    </row>
    <row r="32" spans="1:14" ht="13.5" customHeight="1">
      <c r="A32" s="19" t="s">
        <v>45</v>
      </c>
      <c r="B32" s="46" t="s">
        <v>486</v>
      </c>
      <c r="C32" s="47"/>
      <c r="D32" s="47"/>
      <c r="E32" s="47"/>
      <c r="F32" s="47"/>
      <c r="G32" s="47"/>
      <c r="H32" s="47"/>
      <c r="I32" s="48"/>
      <c r="J32" s="26" t="s">
        <v>487</v>
      </c>
      <c r="K32" s="20">
        <v>1</v>
      </c>
      <c r="L32" s="26">
        <v>1153</v>
      </c>
      <c r="N32" s="23"/>
    </row>
    <row r="33" spans="1:14" ht="13.5" customHeight="1">
      <c r="A33" s="19" t="s">
        <v>45</v>
      </c>
      <c r="B33" s="46" t="s">
        <v>488</v>
      </c>
      <c r="C33" s="47"/>
      <c r="D33" s="47"/>
      <c r="E33" s="47"/>
      <c r="F33" s="47"/>
      <c r="G33" s="47"/>
      <c r="H33" s="47"/>
      <c r="I33" s="48"/>
      <c r="J33" s="26" t="s">
        <v>487</v>
      </c>
      <c r="K33" s="20">
        <v>0.5</v>
      </c>
      <c r="L33" s="26">
        <v>577</v>
      </c>
      <c r="N33" s="23"/>
    </row>
    <row r="34" spans="1:14" ht="13.5" customHeight="1">
      <c r="A34" s="19" t="s">
        <v>45</v>
      </c>
      <c r="B34" s="46" t="s">
        <v>115</v>
      </c>
      <c r="C34" s="47"/>
      <c r="D34" s="47"/>
      <c r="E34" s="47"/>
      <c r="F34" s="47"/>
      <c r="G34" s="47"/>
      <c r="H34" s="47"/>
      <c r="I34" s="48"/>
      <c r="J34" s="26" t="s">
        <v>40</v>
      </c>
      <c r="K34" s="20">
        <v>175</v>
      </c>
      <c r="L34" s="26">
        <v>2469</v>
      </c>
      <c r="N34" s="23"/>
    </row>
    <row r="35" spans="1:14" ht="14.25" customHeight="1">
      <c r="A35" s="19" t="s">
        <v>45</v>
      </c>
      <c r="B35" s="46" t="s">
        <v>76</v>
      </c>
      <c r="C35" s="47"/>
      <c r="D35" s="47"/>
      <c r="E35" s="47"/>
      <c r="F35" s="47"/>
      <c r="G35" s="47"/>
      <c r="H35" s="47"/>
      <c r="I35" s="48"/>
      <c r="J35" s="26" t="s">
        <v>40</v>
      </c>
      <c r="K35" s="20">
        <v>116</v>
      </c>
      <c r="L35" s="26">
        <v>3021</v>
      </c>
      <c r="N35" s="23"/>
    </row>
    <row r="36" spans="1:14" ht="14.25" customHeight="1">
      <c r="A36" s="19" t="s">
        <v>708</v>
      </c>
      <c r="B36" s="44" t="s">
        <v>709</v>
      </c>
      <c r="C36" s="44"/>
      <c r="D36" s="44"/>
      <c r="E36" s="44"/>
      <c r="F36" s="44"/>
      <c r="G36" s="44"/>
      <c r="H36" s="44"/>
      <c r="I36" s="44"/>
      <c r="J36" s="18"/>
      <c r="K36" s="20"/>
      <c r="L36" s="18">
        <f>-600*0.88</f>
        <v>-528</v>
      </c>
      <c r="N36" s="23"/>
    </row>
    <row r="37" spans="1:14" ht="14.25" customHeight="1">
      <c r="A37" s="19" t="s">
        <v>708</v>
      </c>
      <c r="B37" s="44" t="s">
        <v>710</v>
      </c>
      <c r="C37" s="44"/>
      <c r="D37" s="44"/>
      <c r="E37" s="44"/>
      <c r="F37" s="44"/>
      <c r="G37" s="44"/>
      <c r="H37" s="44"/>
      <c r="I37" s="44"/>
      <c r="J37" s="18"/>
      <c r="K37" s="20"/>
      <c r="L37" s="18">
        <f>-2743*0.88</f>
        <v>-2413.84</v>
      </c>
      <c r="N37" s="23"/>
    </row>
    <row r="38" spans="1:12" ht="12">
      <c r="A38" s="45" t="s">
        <v>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3" ht="49.5" customHeight="1">
      <c r="A39" s="19" t="s">
        <v>31</v>
      </c>
      <c r="B39" s="44" t="s">
        <v>32</v>
      </c>
      <c r="C39" s="44"/>
      <c r="D39" s="44"/>
      <c r="E39" s="44"/>
      <c r="F39" s="44"/>
      <c r="G39" s="44"/>
      <c r="H39" s="44"/>
      <c r="I39" s="44"/>
      <c r="J39" s="18" t="s">
        <v>33</v>
      </c>
      <c r="K39" s="20">
        <v>10</v>
      </c>
      <c r="L39" s="18">
        <f>G17*0.12</f>
        <v>13548.84</v>
      </c>
      <c r="M39" s="14"/>
    </row>
    <row r="40" spans="1:14" ht="15" customHeight="1">
      <c r="A40" s="19" t="s">
        <v>61</v>
      </c>
      <c r="B40" s="44" t="s">
        <v>196</v>
      </c>
      <c r="C40" s="44"/>
      <c r="D40" s="44"/>
      <c r="E40" s="44"/>
      <c r="F40" s="44"/>
      <c r="G40" s="44"/>
      <c r="H40" s="44"/>
      <c r="I40" s="44"/>
      <c r="J40" s="18" t="s">
        <v>47</v>
      </c>
      <c r="K40" s="20">
        <v>4</v>
      </c>
      <c r="L40" s="18">
        <v>2971</v>
      </c>
      <c r="N40" s="14"/>
    </row>
    <row r="41" spans="1:14" ht="15" customHeight="1">
      <c r="A41" s="19" t="s">
        <v>48</v>
      </c>
      <c r="B41" s="44" t="s">
        <v>203</v>
      </c>
      <c r="C41" s="44"/>
      <c r="D41" s="44"/>
      <c r="E41" s="44"/>
      <c r="F41" s="44"/>
      <c r="G41" s="44"/>
      <c r="H41" s="44"/>
      <c r="I41" s="44"/>
      <c r="J41" s="18" t="s">
        <v>47</v>
      </c>
      <c r="K41" s="20">
        <v>9</v>
      </c>
      <c r="L41" s="18">
        <v>4763</v>
      </c>
      <c r="N41" s="14"/>
    </row>
    <row r="42" spans="1:14" ht="15" customHeight="1">
      <c r="A42" s="19" t="s">
        <v>50</v>
      </c>
      <c r="B42" s="44" t="s">
        <v>198</v>
      </c>
      <c r="C42" s="44"/>
      <c r="D42" s="44"/>
      <c r="E42" s="44"/>
      <c r="F42" s="44"/>
      <c r="G42" s="44"/>
      <c r="H42" s="44"/>
      <c r="I42" s="44"/>
      <c r="J42" s="18" t="s">
        <v>107</v>
      </c>
      <c r="K42" s="20" t="s">
        <v>197</v>
      </c>
      <c r="L42" s="18">
        <v>4336</v>
      </c>
      <c r="N42" s="14"/>
    </row>
    <row r="43" spans="1:14" ht="15" customHeight="1">
      <c r="A43" s="19" t="s">
        <v>147</v>
      </c>
      <c r="B43" s="44" t="s">
        <v>148</v>
      </c>
      <c r="C43" s="44"/>
      <c r="D43" s="44"/>
      <c r="E43" s="44"/>
      <c r="F43" s="44"/>
      <c r="G43" s="44"/>
      <c r="H43" s="44"/>
      <c r="I43" s="44"/>
      <c r="J43" s="18" t="s">
        <v>149</v>
      </c>
      <c r="K43" s="30" t="s">
        <v>199</v>
      </c>
      <c r="L43" s="18">
        <v>13832</v>
      </c>
      <c r="N43" s="14"/>
    </row>
    <row r="44" spans="1:14" ht="15" customHeight="1">
      <c r="A44" s="19" t="s">
        <v>119</v>
      </c>
      <c r="B44" s="44" t="s">
        <v>200</v>
      </c>
      <c r="C44" s="44"/>
      <c r="D44" s="44"/>
      <c r="E44" s="44"/>
      <c r="F44" s="44"/>
      <c r="G44" s="44"/>
      <c r="H44" s="44"/>
      <c r="I44" s="44"/>
      <c r="J44" s="18" t="s">
        <v>40</v>
      </c>
      <c r="K44" s="20">
        <v>181</v>
      </c>
      <c r="L44" s="18">
        <v>72537</v>
      </c>
      <c r="N44" s="14"/>
    </row>
    <row r="45" spans="1:14" ht="15" customHeight="1">
      <c r="A45" s="19" t="s">
        <v>159</v>
      </c>
      <c r="B45" s="44" t="s">
        <v>201</v>
      </c>
      <c r="C45" s="44"/>
      <c r="D45" s="44"/>
      <c r="E45" s="44"/>
      <c r="F45" s="44"/>
      <c r="G45" s="44"/>
      <c r="H45" s="44"/>
      <c r="I45" s="44"/>
      <c r="J45" s="18" t="s">
        <v>40</v>
      </c>
      <c r="K45" s="30" t="s">
        <v>202</v>
      </c>
      <c r="L45" s="18">
        <v>35907</v>
      </c>
      <c r="N45" s="14"/>
    </row>
    <row r="46" spans="1:12" ht="12">
      <c r="A46" s="45" t="s">
        <v>51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29.25" customHeight="1">
      <c r="A47" s="19" t="s">
        <v>52</v>
      </c>
      <c r="B47" s="44" t="s">
        <v>53</v>
      </c>
      <c r="C47" s="44"/>
      <c r="D47" s="44"/>
      <c r="E47" s="44"/>
      <c r="F47" s="44"/>
      <c r="G47" s="44"/>
      <c r="H47" s="44"/>
      <c r="I47" s="44"/>
      <c r="J47" s="18" t="s">
        <v>33</v>
      </c>
      <c r="K47" s="20">
        <v>10</v>
      </c>
      <c r="L47" s="24">
        <f>D15</f>
        <v>44250</v>
      </c>
    </row>
    <row r="48" spans="1:12" ht="12">
      <c r="A48" s="45" t="s">
        <v>54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">
      <c r="A49" s="19" t="s">
        <v>54</v>
      </c>
      <c r="B49" s="44" t="s">
        <v>55</v>
      </c>
      <c r="C49" s="44"/>
      <c r="D49" s="44"/>
      <c r="E49" s="44"/>
      <c r="F49" s="44"/>
      <c r="G49" s="44"/>
      <c r="H49" s="44"/>
      <c r="I49" s="44"/>
      <c r="J49" s="18" t="s">
        <v>33</v>
      </c>
      <c r="K49" s="20">
        <v>10</v>
      </c>
      <c r="L49" s="24">
        <f>E18</f>
        <v>0</v>
      </c>
    </row>
    <row r="50" spans="1:12" ht="12">
      <c r="A50" s="45" t="s">
        <v>56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">
      <c r="A51" s="19" t="s">
        <v>57</v>
      </c>
      <c r="B51" s="44" t="s">
        <v>58</v>
      </c>
      <c r="C51" s="44"/>
      <c r="D51" s="44"/>
      <c r="E51" s="44"/>
      <c r="F51" s="44"/>
      <c r="G51" s="44"/>
      <c r="H51" s="44"/>
      <c r="I51" s="44"/>
      <c r="J51" s="18" t="s">
        <v>33</v>
      </c>
      <c r="K51" s="20">
        <v>10</v>
      </c>
      <c r="L51" s="24">
        <f>F15</f>
        <v>10435</v>
      </c>
    </row>
    <row r="54" spans="1:2" ht="12">
      <c r="A54" s="25" t="s">
        <v>94</v>
      </c>
      <c r="B54" s="1" t="s">
        <v>95</v>
      </c>
    </row>
  </sheetData>
  <mergeCells count="39">
    <mergeCell ref="B32:I32"/>
    <mergeCell ref="B33:I33"/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B29:I29"/>
    <mergeCell ref="B30:I30"/>
    <mergeCell ref="B31:I31"/>
    <mergeCell ref="A25:L25"/>
    <mergeCell ref="B26:I26"/>
    <mergeCell ref="B27:I27"/>
    <mergeCell ref="B28:I28"/>
    <mergeCell ref="B44:I44"/>
    <mergeCell ref="B45:I45"/>
    <mergeCell ref="B35:I35"/>
    <mergeCell ref="A38:L38"/>
    <mergeCell ref="B39:I39"/>
    <mergeCell ref="B40:I40"/>
    <mergeCell ref="B36:I36"/>
    <mergeCell ref="B37:I37"/>
    <mergeCell ref="B51:I51"/>
    <mergeCell ref="B34:I34"/>
    <mergeCell ref="B41:I41"/>
    <mergeCell ref="B47:I47"/>
    <mergeCell ref="A48:L48"/>
    <mergeCell ref="B49:I49"/>
    <mergeCell ref="A50:L50"/>
    <mergeCell ref="A46:L46"/>
    <mergeCell ref="B42:I42"/>
    <mergeCell ref="B43:I43"/>
  </mergeCells>
  <printOptions/>
  <pageMargins left="0.2" right="0.79" top="0.28" bottom="0.27" header="0.24" footer="0.24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A40" sqref="A40:L40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210</v>
      </c>
      <c r="B4" s="5"/>
      <c r="C4" s="5"/>
      <c r="D4" s="56" t="s">
        <v>1</v>
      </c>
      <c r="E4" s="56"/>
      <c r="F4" s="6">
        <v>2717.31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62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135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230699</v>
      </c>
      <c r="C15" s="27">
        <v>178193</v>
      </c>
      <c r="D15" s="27">
        <v>44773</v>
      </c>
      <c r="E15" s="27">
        <v>0</v>
      </c>
      <c r="F15" s="27">
        <v>7733</v>
      </c>
      <c r="G15" s="27">
        <v>128990</v>
      </c>
      <c r="H15" s="27">
        <v>36148</v>
      </c>
      <c r="I15" s="28"/>
      <c r="J15" s="27">
        <f t="shared" si="1"/>
        <v>395837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211102</v>
      </c>
      <c r="C17" s="27">
        <v>161911</v>
      </c>
      <c r="D17" s="27">
        <v>40497</v>
      </c>
      <c r="E17" s="27">
        <v>0</v>
      </c>
      <c r="F17" s="27">
        <v>8694</v>
      </c>
      <c r="G17" s="27">
        <v>116670</v>
      </c>
      <c r="H17" s="27">
        <v>33038</v>
      </c>
      <c r="I17" s="28"/>
      <c r="J17" s="27">
        <f t="shared" si="1"/>
        <v>360810</v>
      </c>
      <c r="L17" s="14"/>
    </row>
    <row r="18" spans="1:10" ht="12">
      <c r="A18" s="11" t="s">
        <v>22</v>
      </c>
      <c r="B18" s="27">
        <f t="shared" si="0"/>
        <v>229203.9</v>
      </c>
      <c r="C18" s="27">
        <f>SUM(L26:L39)</f>
        <v>176697.9</v>
      </c>
      <c r="D18" s="27">
        <f>D15</f>
        <v>44773</v>
      </c>
      <c r="E18" s="27">
        <f>E15</f>
        <v>0</v>
      </c>
      <c r="F18" s="27">
        <f>F15</f>
        <v>7733</v>
      </c>
      <c r="G18" s="27">
        <f>SUM(L41:L48)</f>
        <v>39196.4</v>
      </c>
      <c r="H18" s="27">
        <v>0</v>
      </c>
      <c r="I18" s="28"/>
      <c r="J18" s="27">
        <f t="shared" si="1"/>
        <v>268400.3</v>
      </c>
    </row>
    <row r="19" spans="1:13" ht="24">
      <c r="A19" s="11" t="s">
        <v>23</v>
      </c>
      <c r="B19" s="27">
        <f t="shared" si="0"/>
        <v>-18101.899999999994</v>
      </c>
      <c r="C19" s="27">
        <f aca="true" t="shared" si="2" ref="C19:H19">C14+C17-C18</f>
        <v>-14786.899999999994</v>
      </c>
      <c r="D19" s="27">
        <f t="shared" si="2"/>
        <v>-4276</v>
      </c>
      <c r="E19" s="27">
        <f t="shared" si="2"/>
        <v>0</v>
      </c>
      <c r="F19" s="27">
        <f t="shared" si="2"/>
        <v>961</v>
      </c>
      <c r="G19" s="27">
        <f t="shared" si="2"/>
        <v>77473.6</v>
      </c>
      <c r="H19" s="27">
        <f t="shared" si="2"/>
        <v>33038</v>
      </c>
      <c r="I19" s="28"/>
      <c r="J19" s="27">
        <f t="shared" si="1"/>
        <v>92409.70000000001</v>
      </c>
      <c r="L19" s="14"/>
      <c r="M19" s="14"/>
    </row>
    <row r="20" spans="1:13" ht="24">
      <c r="A20" s="11" t="s">
        <v>24</v>
      </c>
      <c r="B20" s="27">
        <f t="shared" si="0"/>
        <v>1495.1000000000058</v>
      </c>
      <c r="C20" s="27">
        <f aca="true" t="shared" si="3" ref="C20:H20">C13+C15-C18</f>
        <v>1495.1000000000058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89793.6</v>
      </c>
      <c r="H20" s="27">
        <f t="shared" si="3"/>
        <v>36148</v>
      </c>
      <c r="I20" s="28"/>
      <c r="J20" s="27">
        <f t="shared" si="1"/>
        <v>127436.70000000001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19429.32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15218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9479</v>
      </c>
    </row>
    <row r="29" spans="1:12" ht="12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26581</v>
      </c>
    </row>
    <row r="30" spans="1:12" ht="12">
      <c r="A30" s="19" t="s">
        <v>137</v>
      </c>
      <c r="B30" s="49" t="s">
        <v>138</v>
      </c>
      <c r="C30" s="50"/>
      <c r="D30" s="50"/>
      <c r="E30" s="50"/>
      <c r="F30" s="50"/>
      <c r="G30" s="50"/>
      <c r="H30" s="50"/>
      <c r="I30" s="51"/>
      <c r="J30" s="18" t="s">
        <v>33</v>
      </c>
      <c r="K30" s="20">
        <v>10</v>
      </c>
      <c r="L30" s="22">
        <f>610.65*10</f>
        <v>6106.5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1">
        <f>3.2*F4*10</f>
        <v>86953.92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10</v>
      </c>
      <c r="L32" s="22">
        <v>9240</v>
      </c>
      <c r="N32" s="23"/>
    </row>
    <row r="33" spans="1:14" ht="14.25" customHeight="1">
      <c r="A33" s="19" t="s">
        <v>45</v>
      </c>
      <c r="B33" s="46" t="s">
        <v>486</v>
      </c>
      <c r="C33" s="47"/>
      <c r="D33" s="47"/>
      <c r="E33" s="47"/>
      <c r="F33" s="47"/>
      <c r="G33" s="47"/>
      <c r="H33" s="47"/>
      <c r="I33" s="48"/>
      <c r="J33" s="26" t="s">
        <v>487</v>
      </c>
      <c r="K33" s="20">
        <v>1</v>
      </c>
      <c r="L33" s="26">
        <v>1153</v>
      </c>
      <c r="N33" s="23"/>
    </row>
    <row r="34" spans="1:14" ht="14.25" customHeight="1">
      <c r="A34" s="19" t="s">
        <v>45</v>
      </c>
      <c r="B34" s="46" t="s">
        <v>488</v>
      </c>
      <c r="C34" s="47"/>
      <c r="D34" s="47"/>
      <c r="E34" s="47"/>
      <c r="F34" s="47"/>
      <c r="G34" s="47"/>
      <c r="H34" s="47"/>
      <c r="I34" s="48"/>
      <c r="J34" s="26" t="s">
        <v>487</v>
      </c>
      <c r="K34" s="20">
        <v>0.5</v>
      </c>
      <c r="L34" s="26">
        <v>577</v>
      </c>
      <c r="N34" s="23"/>
    </row>
    <row r="35" spans="1:14" ht="12.75" customHeight="1">
      <c r="A35" s="19" t="s">
        <v>45</v>
      </c>
      <c r="B35" s="46" t="s">
        <v>583</v>
      </c>
      <c r="C35" s="47"/>
      <c r="D35" s="47"/>
      <c r="E35" s="47"/>
      <c r="F35" s="47"/>
      <c r="G35" s="47"/>
      <c r="H35" s="47"/>
      <c r="I35" s="48"/>
      <c r="J35" s="26" t="s">
        <v>40</v>
      </c>
      <c r="K35" s="20">
        <v>529</v>
      </c>
      <c r="L35" s="26">
        <v>1275</v>
      </c>
      <c r="N35" s="23"/>
    </row>
    <row r="36" spans="1:14" ht="15.75" customHeight="1">
      <c r="A36" s="19" t="s">
        <v>45</v>
      </c>
      <c r="B36" s="46" t="s">
        <v>486</v>
      </c>
      <c r="C36" s="47"/>
      <c r="D36" s="47"/>
      <c r="E36" s="47"/>
      <c r="F36" s="47"/>
      <c r="G36" s="47"/>
      <c r="H36" s="47"/>
      <c r="I36" s="48"/>
      <c r="J36" s="26" t="s">
        <v>487</v>
      </c>
      <c r="K36" s="20">
        <v>1</v>
      </c>
      <c r="L36" s="26">
        <v>1153</v>
      </c>
      <c r="N36" s="23"/>
    </row>
    <row r="37" spans="1:14" ht="14.25" customHeight="1">
      <c r="A37" s="19" t="s">
        <v>45</v>
      </c>
      <c r="B37" s="46" t="s">
        <v>76</v>
      </c>
      <c r="C37" s="47"/>
      <c r="D37" s="47"/>
      <c r="E37" s="47"/>
      <c r="F37" s="47"/>
      <c r="G37" s="47"/>
      <c r="H37" s="47"/>
      <c r="I37" s="48"/>
      <c r="J37" s="26" t="s">
        <v>40</v>
      </c>
      <c r="K37" s="20">
        <v>95</v>
      </c>
      <c r="L37" s="26">
        <v>2474</v>
      </c>
      <c r="N37" s="23"/>
    </row>
    <row r="38" spans="1:14" ht="14.25" customHeight="1">
      <c r="A38" s="19" t="s">
        <v>708</v>
      </c>
      <c r="B38" s="44" t="s">
        <v>709</v>
      </c>
      <c r="C38" s="44"/>
      <c r="D38" s="44"/>
      <c r="E38" s="44"/>
      <c r="F38" s="44"/>
      <c r="G38" s="44"/>
      <c r="H38" s="44"/>
      <c r="I38" s="44"/>
      <c r="J38" s="18"/>
      <c r="K38" s="20"/>
      <c r="L38" s="18">
        <f>-600*0.88</f>
        <v>-528</v>
      </c>
      <c r="N38" s="23"/>
    </row>
    <row r="39" spans="1:14" ht="14.25" customHeight="1">
      <c r="A39" s="19" t="s">
        <v>708</v>
      </c>
      <c r="B39" s="44" t="s">
        <v>710</v>
      </c>
      <c r="C39" s="44"/>
      <c r="D39" s="44"/>
      <c r="E39" s="44"/>
      <c r="F39" s="44"/>
      <c r="G39" s="44"/>
      <c r="H39" s="44"/>
      <c r="I39" s="44"/>
      <c r="J39" s="18"/>
      <c r="K39" s="20"/>
      <c r="L39" s="18">
        <f>-2743*0.88</f>
        <v>-2413.84</v>
      </c>
      <c r="N39" s="23"/>
    </row>
    <row r="40" spans="1:12" ht="12">
      <c r="A40" s="45" t="s">
        <v>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3" ht="49.5" customHeight="1">
      <c r="A41" s="19" t="s">
        <v>31</v>
      </c>
      <c r="B41" s="44" t="s">
        <v>32</v>
      </c>
      <c r="C41" s="44"/>
      <c r="D41" s="44"/>
      <c r="E41" s="44"/>
      <c r="F41" s="44"/>
      <c r="G41" s="44"/>
      <c r="H41" s="44"/>
      <c r="I41" s="44"/>
      <c r="J41" s="18" t="s">
        <v>33</v>
      </c>
      <c r="K41" s="20">
        <v>10</v>
      </c>
      <c r="L41" s="18">
        <f>G17*0.12</f>
        <v>14000.4</v>
      </c>
      <c r="M41" s="14"/>
    </row>
    <row r="42" spans="1:14" ht="15" customHeight="1">
      <c r="A42" s="19" t="s">
        <v>61</v>
      </c>
      <c r="B42" s="44" t="s">
        <v>196</v>
      </c>
      <c r="C42" s="44"/>
      <c r="D42" s="44"/>
      <c r="E42" s="44"/>
      <c r="F42" s="44"/>
      <c r="G42" s="44"/>
      <c r="H42" s="44"/>
      <c r="I42" s="44"/>
      <c r="J42" s="18" t="s">
        <v>47</v>
      </c>
      <c r="K42" s="20">
        <v>4</v>
      </c>
      <c r="L42" s="18">
        <v>2971</v>
      </c>
      <c r="N42" s="14"/>
    </row>
    <row r="43" spans="1:14" ht="15" customHeight="1">
      <c r="A43" s="19" t="s">
        <v>48</v>
      </c>
      <c r="B43" s="44" t="s">
        <v>204</v>
      </c>
      <c r="C43" s="44"/>
      <c r="D43" s="44"/>
      <c r="E43" s="44"/>
      <c r="F43" s="44"/>
      <c r="G43" s="44"/>
      <c r="H43" s="44"/>
      <c r="I43" s="44"/>
      <c r="J43" s="18" t="s">
        <v>47</v>
      </c>
      <c r="K43" s="20">
        <v>4</v>
      </c>
      <c r="L43" s="18">
        <v>5267</v>
      </c>
      <c r="N43" s="14"/>
    </row>
    <row r="44" spans="1:14" ht="15" customHeight="1">
      <c r="A44" s="19" t="s">
        <v>48</v>
      </c>
      <c r="B44" s="44" t="s">
        <v>205</v>
      </c>
      <c r="C44" s="44"/>
      <c r="D44" s="44"/>
      <c r="E44" s="44"/>
      <c r="F44" s="44"/>
      <c r="G44" s="44"/>
      <c r="H44" s="44"/>
      <c r="I44" s="44"/>
      <c r="J44" s="18" t="s">
        <v>46</v>
      </c>
      <c r="K44" s="30" t="s">
        <v>164</v>
      </c>
      <c r="L44" s="18">
        <v>699</v>
      </c>
      <c r="N44" s="14"/>
    </row>
    <row r="45" spans="1:14" ht="15" customHeight="1">
      <c r="A45" s="19" t="s">
        <v>48</v>
      </c>
      <c r="B45" s="44" t="s">
        <v>206</v>
      </c>
      <c r="C45" s="44"/>
      <c r="D45" s="44"/>
      <c r="E45" s="44"/>
      <c r="F45" s="44"/>
      <c r="G45" s="44"/>
      <c r="H45" s="44"/>
      <c r="I45" s="44"/>
      <c r="J45" s="18" t="s">
        <v>46</v>
      </c>
      <c r="K45" s="20">
        <v>7.05</v>
      </c>
      <c r="L45" s="18">
        <v>2437</v>
      </c>
      <c r="N45" s="14"/>
    </row>
    <row r="46" spans="1:14" ht="15" customHeight="1">
      <c r="A46" s="19" t="s">
        <v>159</v>
      </c>
      <c r="B46" s="44" t="s">
        <v>160</v>
      </c>
      <c r="C46" s="44"/>
      <c r="D46" s="44"/>
      <c r="E46" s="44"/>
      <c r="F46" s="44"/>
      <c r="G46" s="44"/>
      <c r="H46" s="44"/>
      <c r="I46" s="44"/>
      <c r="J46" s="18" t="s">
        <v>40</v>
      </c>
      <c r="K46" s="20">
        <v>30</v>
      </c>
      <c r="L46" s="18">
        <v>8413</v>
      </c>
      <c r="N46" s="14"/>
    </row>
    <row r="47" spans="1:14" ht="15" customHeight="1">
      <c r="A47" s="19" t="s">
        <v>85</v>
      </c>
      <c r="B47" s="44" t="s">
        <v>207</v>
      </c>
      <c r="C47" s="44"/>
      <c r="D47" s="44"/>
      <c r="E47" s="44"/>
      <c r="F47" s="44"/>
      <c r="G47" s="44"/>
      <c r="H47" s="44"/>
      <c r="I47" s="44"/>
      <c r="J47" s="18" t="s">
        <v>40</v>
      </c>
      <c r="K47" s="20">
        <v>1</v>
      </c>
      <c r="L47" s="18">
        <v>618</v>
      </c>
      <c r="N47" s="14"/>
    </row>
    <row r="48" spans="1:14" ht="15" customHeight="1">
      <c r="A48" s="19" t="s">
        <v>48</v>
      </c>
      <c r="B48" s="44" t="s">
        <v>208</v>
      </c>
      <c r="C48" s="44"/>
      <c r="D48" s="44"/>
      <c r="E48" s="44"/>
      <c r="F48" s="44"/>
      <c r="G48" s="44"/>
      <c r="H48" s="44"/>
      <c r="I48" s="44"/>
      <c r="J48" s="18" t="s">
        <v>181</v>
      </c>
      <c r="K48" s="20" t="s">
        <v>209</v>
      </c>
      <c r="L48" s="18">
        <v>4791</v>
      </c>
      <c r="N48" s="14"/>
    </row>
    <row r="49" spans="1:12" ht="12">
      <c r="A49" s="45" t="s">
        <v>51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29.25" customHeight="1">
      <c r="A50" s="19" t="s">
        <v>52</v>
      </c>
      <c r="B50" s="44" t="s">
        <v>53</v>
      </c>
      <c r="C50" s="44"/>
      <c r="D50" s="44"/>
      <c r="E50" s="44"/>
      <c r="F50" s="44"/>
      <c r="G50" s="44"/>
      <c r="H50" s="44"/>
      <c r="I50" s="44"/>
      <c r="J50" s="18" t="s">
        <v>33</v>
      </c>
      <c r="K50" s="20">
        <v>10</v>
      </c>
      <c r="L50" s="24">
        <f>D15</f>
        <v>44773</v>
      </c>
    </row>
    <row r="51" spans="1:12" ht="12">
      <c r="A51" s="45" t="s">
        <v>54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">
      <c r="A52" s="19" t="s">
        <v>54</v>
      </c>
      <c r="B52" s="44" t="s">
        <v>55</v>
      </c>
      <c r="C52" s="44"/>
      <c r="D52" s="44"/>
      <c r="E52" s="44"/>
      <c r="F52" s="44"/>
      <c r="G52" s="44"/>
      <c r="H52" s="44"/>
      <c r="I52" s="44"/>
      <c r="J52" s="18" t="s">
        <v>33</v>
      </c>
      <c r="K52" s="20">
        <v>10</v>
      </c>
      <c r="L52" s="24">
        <f>E18</f>
        <v>0</v>
      </c>
    </row>
    <row r="53" spans="1:12" ht="12">
      <c r="A53" s="45" t="s">
        <v>56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2">
      <c r="A54" s="19" t="s">
        <v>57</v>
      </c>
      <c r="B54" s="44" t="s">
        <v>58</v>
      </c>
      <c r="C54" s="44"/>
      <c r="D54" s="44"/>
      <c r="E54" s="44"/>
      <c r="F54" s="44"/>
      <c r="G54" s="44"/>
      <c r="H54" s="44"/>
      <c r="I54" s="44"/>
      <c r="J54" s="18" t="s">
        <v>33</v>
      </c>
      <c r="K54" s="20">
        <v>10</v>
      </c>
      <c r="L54" s="24">
        <f>F15</f>
        <v>7733</v>
      </c>
    </row>
    <row r="57" spans="1:2" ht="12">
      <c r="A57" s="25" t="s">
        <v>94</v>
      </c>
      <c r="B57" s="1" t="s">
        <v>95</v>
      </c>
    </row>
  </sheetData>
  <mergeCells count="42">
    <mergeCell ref="B35:I35"/>
    <mergeCell ref="B33:I33"/>
    <mergeCell ref="B36:I36"/>
    <mergeCell ref="B34:I34"/>
    <mergeCell ref="A1:J1"/>
    <mergeCell ref="A2:J2"/>
    <mergeCell ref="D4:E4"/>
    <mergeCell ref="A6:C6"/>
    <mergeCell ref="A9:A11"/>
    <mergeCell ref="B9:F9"/>
    <mergeCell ref="G9:G11"/>
    <mergeCell ref="H9:H11"/>
    <mergeCell ref="J9:J11"/>
    <mergeCell ref="B10:B11"/>
    <mergeCell ref="C10:F10"/>
    <mergeCell ref="B23:I23"/>
    <mergeCell ref="B29:I29"/>
    <mergeCell ref="B31:I31"/>
    <mergeCell ref="B32:I32"/>
    <mergeCell ref="A25:L25"/>
    <mergeCell ref="B26:I26"/>
    <mergeCell ref="B27:I27"/>
    <mergeCell ref="B28:I28"/>
    <mergeCell ref="B43:I43"/>
    <mergeCell ref="B44:I44"/>
    <mergeCell ref="B45:I45"/>
    <mergeCell ref="B37:I37"/>
    <mergeCell ref="A40:L40"/>
    <mergeCell ref="B41:I41"/>
    <mergeCell ref="B42:I42"/>
    <mergeCell ref="B38:I38"/>
    <mergeCell ref="B39:I39"/>
    <mergeCell ref="A53:L53"/>
    <mergeCell ref="B54:I54"/>
    <mergeCell ref="B30:I30"/>
    <mergeCell ref="B48:I48"/>
    <mergeCell ref="B47:I47"/>
    <mergeCell ref="B46:I46"/>
    <mergeCell ref="A49:L49"/>
    <mergeCell ref="B50:I50"/>
    <mergeCell ref="A51:L51"/>
    <mergeCell ref="B52:I52"/>
  </mergeCells>
  <printOptions/>
  <pageMargins left="0.29" right="0.2" top="0.26" bottom="0.27" header="0.24" footer="0.24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B27" sqref="B27:I27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211</v>
      </c>
      <c r="B4" s="5"/>
      <c r="C4" s="5"/>
      <c r="D4" s="56" t="s">
        <v>1</v>
      </c>
      <c r="E4" s="56"/>
      <c r="F4" s="6">
        <v>4413.7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93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222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150902</v>
      </c>
      <c r="C15" s="27">
        <v>116036</v>
      </c>
      <c r="D15" s="27">
        <v>28510</v>
      </c>
      <c r="E15" s="27">
        <v>0</v>
      </c>
      <c r="F15" s="27">
        <v>6356</v>
      </c>
      <c r="G15" s="27">
        <v>84919</v>
      </c>
      <c r="H15" s="27">
        <v>24606</v>
      </c>
      <c r="I15" s="28"/>
      <c r="J15" s="27">
        <f t="shared" si="1"/>
        <v>260427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82344</v>
      </c>
      <c r="C17" s="27">
        <v>63096</v>
      </c>
      <c r="D17" s="27">
        <v>15267</v>
      </c>
      <c r="E17" s="27">
        <v>0</v>
      </c>
      <c r="F17" s="27">
        <v>3981</v>
      </c>
      <c r="G17" s="27">
        <v>45958</v>
      </c>
      <c r="H17" s="27">
        <v>13531</v>
      </c>
      <c r="I17" s="28"/>
      <c r="J17" s="27">
        <f t="shared" si="1"/>
        <v>141833</v>
      </c>
      <c r="L17" s="14"/>
    </row>
    <row r="18" spans="1:10" ht="12">
      <c r="A18" s="11" t="s">
        <v>22</v>
      </c>
      <c r="B18" s="27">
        <f t="shared" si="0"/>
        <v>149803.4</v>
      </c>
      <c r="C18" s="27">
        <f>SUM(L26:L33)</f>
        <v>114937.4</v>
      </c>
      <c r="D18" s="27">
        <f>D15</f>
        <v>28510</v>
      </c>
      <c r="E18" s="27">
        <f>E15</f>
        <v>0</v>
      </c>
      <c r="F18" s="27">
        <f>F15</f>
        <v>6356</v>
      </c>
      <c r="G18" s="27">
        <f>SUM(L35:L37)</f>
        <v>9339.96</v>
      </c>
      <c r="H18" s="27">
        <v>0</v>
      </c>
      <c r="I18" s="28"/>
      <c r="J18" s="27">
        <f t="shared" si="1"/>
        <v>159143.36</v>
      </c>
    </row>
    <row r="19" spans="1:13" ht="24">
      <c r="A19" s="11" t="s">
        <v>23</v>
      </c>
      <c r="B19" s="27">
        <f t="shared" si="0"/>
        <v>-67459.4</v>
      </c>
      <c r="C19" s="27">
        <f aca="true" t="shared" si="2" ref="C19:H19">C14+C17-C18</f>
        <v>-51841.399999999994</v>
      </c>
      <c r="D19" s="27">
        <f t="shared" si="2"/>
        <v>-13243</v>
      </c>
      <c r="E19" s="27">
        <f t="shared" si="2"/>
        <v>0</v>
      </c>
      <c r="F19" s="27">
        <f t="shared" si="2"/>
        <v>-2375</v>
      </c>
      <c r="G19" s="27">
        <f t="shared" si="2"/>
        <v>36618.04</v>
      </c>
      <c r="H19" s="27">
        <f t="shared" si="2"/>
        <v>13531</v>
      </c>
      <c r="I19" s="28"/>
      <c r="J19" s="27">
        <f t="shared" si="1"/>
        <v>-17310.359999999993</v>
      </c>
      <c r="L19" s="14"/>
      <c r="M19" s="14"/>
    </row>
    <row r="20" spans="1:13" ht="24">
      <c r="A20" s="11" t="s">
        <v>24</v>
      </c>
      <c r="B20" s="27">
        <f t="shared" si="0"/>
        <v>1098.6000000000058</v>
      </c>
      <c r="C20" s="27">
        <f aca="true" t="shared" si="3" ref="C20:H20">C13+C15-C18</f>
        <v>1098.6000000000058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75579.04000000001</v>
      </c>
      <c r="H20" s="27">
        <f t="shared" si="3"/>
        <v>24606</v>
      </c>
      <c r="I20" s="28"/>
      <c r="J20" s="27">
        <f t="shared" si="1"/>
        <v>101283.64000000001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4</v>
      </c>
      <c r="L26" s="21">
        <f>C17*0.12</f>
        <v>7571.5199999999995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4</v>
      </c>
      <c r="L27" s="21">
        <v>9887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4</v>
      </c>
      <c r="L28" s="21">
        <v>5487</v>
      </c>
    </row>
    <row r="29" spans="1:12" ht="12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4</v>
      </c>
      <c r="L29" s="21">
        <v>17302</v>
      </c>
    </row>
    <row r="30" spans="1:12" ht="12">
      <c r="A30" s="19" t="s">
        <v>137</v>
      </c>
      <c r="B30" s="49" t="s">
        <v>138</v>
      </c>
      <c r="C30" s="50"/>
      <c r="D30" s="50"/>
      <c r="E30" s="50"/>
      <c r="F30" s="50"/>
      <c r="G30" s="50"/>
      <c r="H30" s="50"/>
      <c r="I30" s="51"/>
      <c r="J30" s="18" t="s">
        <v>33</v>
      </c>
      <c r="K30" s="20">
        <v>4</v>
      </c>
      <c r="L30" s="22">
        <f>761.4*4</f>
        <v>3045.6</v>
      </c>
    </row>
    <row r="31" spans="1:12" ht="48.75" customHeight="1">
      <c r="A31" s="19" t="s">
        <v>41</v>
      </c>
      <c r="B31" s="44" t="s">
        <v>42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4</v>
      </c>
      <c r="L31" s="21">
        <f>3.6*F4*4</f>
        <v>63557.28</v>
      </c>
    </row>
    <row r="32" spans="1:14" ht="27.75" customHeight="1">
      <c r="A32" s="19" t="s">
        <v>43</v>
      </c>
      <c r="B32" s="44" t="s">
        <v>44</v>
      </c>
      <c r="C32" s="44"/>
      <c r="D32" s="44"/>
      <c r="E32" s="44"/>
      <c r="F32" s="44"/>
      <c r="G32" s="44"/>
      <c r="H32" s="44"/>
      <c r="I32" s="44"/>
      <c r="J32" s="18" t="s">
        <v>33</v>
      </c>
      <c r="K32" s="20">
        <v>4</v>
      </c>
      <c r="L32" s="22">
        <v>6003</v>
      </c>
      <c r="N32" s="23"/>
    </row>
    <row r="33" spans="1:14" ht="14.25" customHeight="1">
      <c r="A33" s="19" t="s">
        <v>45</v>
      </c>
      <c r="B33" s="46" t="s">
        <v>76</v>
      </c>
      <c r="C33" s="47"/>
      <c r="D33" s="47"/>
      <c r="E33" s="47"/>
      <c r="F33" s="47"/>
      <c r="G33" s="47"/>
      <c r="H33" s="47"/>
      <c r="I33" s="48"/>
      <c r="J33" s="26" t="s">
        <v>40</v>
      </c>
      <c r="K33" s="20">
        <v>80</v>
      </c>
      <c r="L33" s="26">
        <v>2084</v>
      </c>
      <c r="N33" s="23"/>
    </row>
    <row r="34" spans="1:12" ht="12">
      <c r="A34" s="45" t="s">
        <v>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3" ht="49.5" customHeight="1">
      <c r="A35" s="19" t="s">
        <v>31</v>
      </c>
      <c r="B35" s="44" t="s">
        <v>32</v>
      </c>
      <c r="C35" s="44"/>
      <c r="D35" s="44"/>
      <c r="E35" s="44"/>
      <c r="F35" s="44"/>
      <c r="G35" s="44"/>
      <c r="H35" s="44"/>
      <c r="I35" s="44"/>
      <c r="J35" s="18" t="s">
        <v>33</v>
      </c>
      <c r="K35" s="20">
        <v>10</v>
      </c>
      <c r="L35" s="18">
        <f>G17*0.12</f>
        <v>5514.96</v>
      </c>
      <c r="M35" s="14"/>
    </row>
    <row r="36" spans="1:14" ht="15" customHeight="1">
      <c r="A36" s="19" t="s">
        <v>61</v>
      </c>
      <c r="B36" s="44" t="s">
        <v>196</v>
      </c>
      <c r="C36" s="44"/>
      <c r="D36" s="44"/>
      <c r="E36" s="44"/>
      <c r="F36" s="44"/>
      <c r="G36" s="44"/>
      <c r="H36" s="44"/>
      <c r="I36" s="44"/>
      <c r="J36" s="18" t="s">
        <v>47</v>
      </c>
      <c r="K36" s="20">
        <v>5</v>
      </c>
      <c r="L36" s="18">
        <v>3713</v>
      </c>
      <c r="N36" s="14"/>
    </row>
    <row r="37" spans="1:14" ht="15" customHeight="1">
      <c r="A37" s="19" t="s">
        <v>102</v>
      </c>
      <c r="B37" s="44" t="s">
        <v>212</v>
      </c>
      <c r="C37" s="44"/>
      <c r="D37" s="44"/>
      <c r="E37" s="44"/>
      <c r="F37" s="44"/>
      <c r="G37" s="44"/>
      <c r="H37" s="44"/>
      <c r="I37" s="44"/>
      <c r="J37" s="18" t="s">
        <v>47</v>
      </c>
      <c r="K37" s="20">
        <v>1</v>
      </c>
      <c r="L37" s="18">
        <v>112</v>
      </c>
      <c r="N37" s="14"/>
    </row>
    <row r="38" spans="1:12" ht="1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29.25" customHeight="1">
      <c r="A39" s="19" t="s">
        <v>52</v>
      </c>
      <c r="B39" s="44" t="s">
        <v>53</v>
      </c>
      <c r="C39" s="44"/>
      <c r="D39" s="44"/>
      <c r="E39" s="44"/>
      <c r="F39" s="44"/>
      <c r="G39" s="44"/>
      <c r="H39" s="44"/>
      <c r="I39" s="44"/>
      <c r="J39" s="18" t="s">
        <v>33</v>
      </c>
      <c r="K39" s="20">
        <v>10</v>
      </c>
      <c r="L39" s="24">
        <f>D15</f>
        <v>28510</v>
      </c>
    </row>
    <row r="40" spans="1:12" ht="12">
      <c r="A40" s="45" t="s">
        <v>54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2">
      <c r="A41" s="19" t="s">
        <v>54</v>
      </c>
      <c r="B41" s="44" t="s">
        <v>55</v>
      </c>
      <c r="C41" s="44"/>
      <c r="D41" s="44"/>
      <c r="E41" s="44"/>
      <c r="F41" s="44"/>
      <c r="G41" s="44"/>
      <c r="H41" s="44"/>
      <c r="I41" s="44"/>
      <c r="J41" s="18" t="s">
        <v>33</v>
      </c>
      <c r="K41" s="20">
        <v>10</v>
      </c>
      <c r="L41" s="24">
        <f>E18</f>
        <v>0</v>
      </c>
    </row>
    <row r="42" spans="1:12" ht="12">
      <c r="A42" s="45" t="s">
        <v>56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2">
      <c r="A43" s="19" t="s">
        <v>57</v>
      </c>
      <c r="B43" s="44" t="s">
        <v>58</v>
      </c>
      <c r="C43" s="44"/>
      <c r="D43" s="44"/>
      <c r="E43" s="44"/>
      <c r="F43" s="44"/>
      <c r="G43" s="44"/>
      <c r="H43" s="44"/>
      <c r="I43" s="44"/>
      <c r="J43" s="18" t="s">
        <v>33</v>
      </c>
      <c r="K43" s="20">
        <v>10</v>
      </c>
      <c r="L43" s="24">
        <f>F15</f>
        <v>6356</v>
      </c>
    </row>
    <row r="46" spans="1:2" ht="12">
      <c r="A46" s="25" t="s">
        <v>94</v>
      </c>
      <c r="B46" s="1" t="s">
        <v>95</v>
      </c>
    </row>
  </sheetData>
  <mergeCells count="31">
    <mergeCell ref="A40:L40"/>
    <mergeCell ref="B41:I41"/>
    <mergeCell ref="A42:L42"/>
    <mergeCell ref="B43:I43"/>
    <mergeCell ref="B37:I37"/>
    <mergeCell ref="A38:L38"/>
    <mergeCell ref="B39:I39"/>
    <mergeCell ref="B33:I33"/>
    <mergeCell ref="A34:L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J9:J11"/>
    <mergeCell ref="B10:B11"/>
    <mergeCell ref="C10:F10"/>
    <mergeCell ref="B23:I23"/>
    <mergeCell ref="A9:A11"/>
    <mergeCell ref="B9:F9"/>
    <mergeCell ref="G9:G11"/>
    <mergeCell ref="H9:H11"/>
    <mergeCell ref="A1:J1"/>
    <mergeCell ref="A2:J2"/>
    <mergeCell ref="D4:E4"/>
    <mergeCell ref="A6:C6"/>
  </mergeCells>
  <printOptions/>
  <pageMargins left="0.2" right="0.2" top="0.26" bottom="0.24" header="0.24" footer="0.2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A37" sqref="A37:L37"/>
    </sheetView>
  </sheetViews>
  <sheetFormatPr defaultColWidth="9.140625" defaultRowHeight="12.75"/>
  <cols>
    <col min="1" max="1" width="35.57421875" style="25" bestFit="1" customWidth="1"/>
    <col min="2" max="2" width="12.140625" style="1" customWidth="1"/>
    <col min="3" max="3" width="11.421875" style="1" customWidth="1"/>
    <col min="4" max="4" width="9.8515625" style="1" customWidth="1"/>
    <col min="5" max="5" width="9.28125" style="1" customWidth="1"/>
    <col min="6" max="6" width="9.7109375" style="1" customWidth="1"/>
    <col min="7" max="7" width="11.140625" style="1" customWidth="1"/>
    <col min="8" max="8" width="11.28125" style="1" customWidth="1"/>
    <col min="9" max="9" width="2.421875" style="1" customWidth="1"/>
    <col min="10" max="10" width="11.7109375" style="1" customWidth="1"/>
    <col min="11" max="11" width="10.00390625" style="1" customWidth="1"/>
    <col min="12" max="12" width="11.00390625" style="1" customWidth="1"/>
    <col min="13" max="14" width="9.8515625" style="1" bestFit="1" customWidth="1"/>
    <col min="15" max="16384" width="9.140625" style="1" customWidth="1"/>
  </cols>
  <sheetData>
    <row r="1" spans="1:10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2">
      <c r="A4" s="4" t="s">
        <v>213</v>
      </c>
      <c r="B4" s="5"/>
      <c r="C4" s="5"/>
      <c r="D4" s="56" t="s">
        <v>1</v>
      </c>
      <c r="E4" s="56"/>
      <c r="F4" s="6">
        <v>2658.3</v>
      </c>
      <c r="G4" s="5"/>
      <c r="H4" s="5"/>
      <c r="I4" s="5"/>
      <c r="J4" s="5"/>
    </row>
    <row r="5" spans="1:10" ht="12">
      <c r="A5" s="4" t="s">
        <v>2</v>
      </c>
      <c r="B5" s="5"/>
      <c r="C5" s="5"/>
      <c r="D5" s="7" t="s">
        <v>3</v>
      </c>
      <c r="E5" s="7"/>
      <c r="F5" s="8">
        <v>57</v>
      </c>
      <c r="G5" s="5"/>
      <c r="H5" s="5"/>
      <c r="I5" s="5"/>
      <c r="J5" s="5"/>
    </row>
    <row r="6" spans="1:6" ht="12">
      <c r="A6" s="56"/>
      <c r="B6" s="56"/>
      <c r="C6" s="56"/>
      <c r="D6" s="7" t="s">
        <v>4</v>
      </c>
      <c r="E6" s="7"/>
      <c r="F6" s="8">
        <v>140</v>
      </c>
    </row>
    <row r="7" spans="1:5" ht="12">
      <c r="A7" s="4"/>
      <c r="B7" s="5"/>
      <c r="C7" s="5"/>
      <c r="D7" s="7"/>
      <c r="E7" s="7"/>
    </row>
    <row r="8" spans="1:16" ht="12">
      <c r="A8" s="9"/>
      <c r="B8" s="9"/>
      <c r="C8" s="9"/>
      <c r="D8" s="9"/>
      <c r="E8" s="9"/>
      <c r="F8" s="9"/>
      <c r="G8" s="9"/>
      <c r="H8" s="9"/>
      <c r="I8" s="9"/>
      <c r="J8" s="9" t="s">
        <v>5</v>
      </c>
      <c r="K8" s="9"/>
      <c r="L8" s="9"/>
      <c r="M8" s="9"/>
      <c r="N8" s="9"/>
      <c r="O8" s="9"/>
      <c r="P8" s="9"/>
    </row>
    <row r="9" spans="1:16" ht="12">
      <c r="A9" s="52" t="s">
        <v>6</v>
      </c>
      <c r="B9" s="52" t="s">
        <v>7</v>
      </c>
      <c r="C9" s="52"/>
      <c r="D9" s="52"/>
      <c r="E9" s="52"/>
      <c r="F9" s="52"/>
      <c r="G9" s="52" t="s">
        <v>8</v>
      </c>
      <c r="H9" s="52" t="s">
        <v>9</v>
      </c>
      <c r="I9" s="9"/>
      <c r="J9" s="52" t="s">
        <v>10</v>
      </c>
      <c r="K9" s="9"/>
      <c r="L9" s="9"/>
      <c r="M9" s="9"/>
      <c r="N9" s="9"/>
      <c r="O9" s="9"/>
      <c r="P9" s="9"/>
    </row>
    <row r="10" spans="1:16" ht="12">
      <c r="A10" s="52"/>
      <c r="B10" s="52" t="s">
        <v>10</v>
      </c>
      <c r="C10" s="52" t="s">
        <v>11</v>
      </c>
      <c r="D10" s="52"/>
      <c r="E10" s="52"/>
      <c r="F10" s="52"/>
      <c r="G10" s="52"/>
      <c r="H10" s="52"/>
      <c r="I10" s="9"/>
      <c r="J10" s="52"/>
      <c r="K10" s="9"/>
      <c r="L10" s="9"/>
      <c r="M10" s="9"/>
      <c r="N10" s="9"/>
      <c r="O10" s="9"/>
      <c r="P10" s="9"/>
    </row>
    <row r="11" spans="1:16" ht="58.5" customHeight="1">
      <c r="A11" s="52"/>
      <c r="B11" s="52"/>
      <c r="C11" s="10" t="s">
        <v>12</v>
      </c>
      <c r="D11" s="10" t="s">
        <v>13</v>
      </c>
      <c r="E11" s="10" t="s">
        <v>14</v>
      </c>
      <c r="F11" s="10" t="s">
        <v>15</v>
      </c>
      <c r="G11" s="52"/>
      <c r="H11" s="52"/>
      <c r="I11" s="9"/>
      <c r="J11" s="52"/>
      <c r="K11" s="9"/>
      <c r="L11" s="9"/>
      <c r="M11" s="9"/>
      <c r="N11" s="9"/>
      <c r="O11" s="9"/>
      <c r="P11" s="9"/>
    </row>
    <row r="12" spans="1:10" ht="12">
      <c r="A12" s="11" t="s">
        <v>16</v>
      </c>
      <c r="B12" s="12">
        <f>C12+D12+E12+F12</f>
        <v>9.45</v>
      </c>
      <c r="C12" s="12">
        <v>7.3</v>
      </c>
      <c r="D12" s="12">
        <v>1.67</v>
      </c>
      <c r="E12" s="12">
        <v>0</v>
      </c>
      <c r="F12" s="12">
        <v>0.48</v>
      </c>
      <c r="G12" s="12">
        <v>4.81</v>
      </c>
      <c r="H12" s="12">
        <v>1.53</v>
      </c>
      <c r="I12" s="13"/>
      <c r="J12" s="12">
        <f>SUM(C12:I12)</f>
        <v>15.789999999999997</v>
      </c>
    </row>
    <row r="13" spans="1:10" ht="27.75" customHeight="1">
      <c r="A13" s="11" t="s">
        <v>17</v>
      </c>
      <c r="B13" s="27">
        <f>C13+D13+E13+F13</f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/>
      <c r="J13" s="27">
        <f>B13+G13+H13</f>
        <v>0</v>
      </c>
    </row>
    <row r="14" spans="1:12" ht="24">
      <c r="A14" s="11" t="s">
        <v>18</v>
      </c>
      <c r="B14" s="27">
        <f aca="true" t="shared" si="0" ref="B14:B20">C14+D14+E14+F14</f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/>
      <c r="J14" s="27">
        <f aca="true" t="shared" si="1" ref="J14:J20">B14+G14+H14</f>
        <v>0</v>
      </c>
      <c r="L14" s="14"/>
    </row>
    <row r="15" spans="1:12" ht="24">
      <c r="A15" s="11" t="s">
        <v>19</v>
      </c>
      <c r="B15" s="27">
        <f t="shared" si="0"/>
        <v>221623</v>
      </c>
      <c r="C15" s="27">
        <v>170128</v>
      </c>
      <c r="D15" s="27">
        <v>43884</v>
      </c>
      <c r="E15" s="27">
        <v>0</v>
      </c>
      <c r="F15" s="27">
        <v>7611</v>
      </c>
      <c r="G15" s="27">
        <v>127411</v>
      </c>
      <c r="H15" s="27">
        <v>23355</v>
      </c>
      <c r="I15" s="28"/>
      <c r="J15" s="27">
        <f t="shared" si="1"/>
        <v>372389</v>
      </c>
      <c r="K15" s="14"/>
      <c r="L15" s="14"/>
    </row>
    <row r="16" spans="1:12" ht="12">
      <c r="A16" s="11" t="s">
        <v>20</v>
      </c>
      <c r="B16" s="27">
        <f t="shared" si="0"/>
        <v>0</v>
      </c>
      <c r="C16" s="27"/>
      <c r="D16" s="27"/>
      <c r="E16" s="27"/>
      <c r="F16" s="27"/>
      <c r="G16" s="27"/>
      <c r="H16" s="27"/>
      <c r="I16" s="28"/>
      <c r="J16" s="27">
        <f t="shared" si="1"/>
        <v>0</v>
      </c>
      <c r="L16" s="14"/>
    </row>
    <row r="17" spans="1:12" ht="24">
      <c r="A17" s="11" t="s">
        <v>21</v>
      </c>
      <c r="B17" s="27">
        <f t="shared" si="0"/>
        <v>197256</v>
      </c>
      <c r="C17" s="27">
        <v>150060</v>
      </c>
      <c r="D17" s="27">
        <v>38507</v>
      </c>
      <c r="E17" s="27">
        <v>0</v>
      </c>
      <c r="F17" s="27">
        <v>8689</v>
      </c>
      <c r="G17" s="27">
        <v>112032</v>
      </c>
      <c r="H17" s="27">
        <v>20429</v>
      </c>
      <c r="I17" s="28"/>
      <c r="J17" s="27">
        <f t="shared" si="1"/>
        <v>329717</v>
      </c>
      <c r="L17" s="14"/>
    </row>
    <row r="18" spans="1:10" ht="12">
      <c r="A18" s="11" t="s">
        <v>22</v>
      </c>
      <c r="B18" s="27">
        <f t="shared" si="0"/>
        <v>218408.36000000002</v>
      </c>
      <c r="C18" s="27">
        <f>SUM(L26:L36)</f>
        <v>166913.36000000002</v>
      </c>
      <c r="D18" s="27">
        <f>D15</f>
        <v>43884</v>
      </c>
      <c r="E18" s="27">
        <f>E15</f>
        <v>0</v>
      </c>
      <c r="F18" s="27">
        <f>F15</f>
        <v>7611</v>
      </c>
      <c r="G18" s="27">
        <f>SUM(L38:L44)</f>
        <v>57084.84</v>
      </c>
      <c r="H18" s="27">
        <v>0</v>
      </c>
      <c r="I18" s="28"/>
      <c r="J18" s="27">
        <f t="shared" si="1"/>
        <v>275493.2</v>
      </c>
    </row>
    <row r="19" spans="1:13" ht="24">
      <c r="A19" s="11" t="s">
        <v>23</v>
      </c>
      <c r="B19" s="27">
        <f t="shared" si="0"/>
        <v>-21152.360000000015</v>
      </c>
      <c r="C19" s="27">
        <f aca="true" t="shared" si="2" ref="C19:H19">C14+C17-C18</f>
        <v>-16853.360000000015</v>
      </c>
      <c r="D19" s="27">
        <f t="shared" si="2"/>
        <v>-5377</v>
      </c>
      <c r="E19" s="27">
        <f t="shared" si="2"/>
        <v>0</v>
      </c>
      <c r="F19" s="27">
        <f t="shared" si="2"/>
        <v>1078</v>
      </c>
      <c r="G19" s="27">
        <f t="shared" si="2"/>
        <v>54947.16</v>
      </c>
      <c r="H19" s="27">
        <f t="shared" si="2"/>
        <v>20429</v>
      </c>
      <c r="I19" s="28"/>
      <c r="J19" s="27">
        <f t="shared" si="1"/>
        <v>54223.79999999999</v>
      </c>
      <c r="L19" s="14"/>
      <c r="M19" s="14"/>
    </row>
    <row r="20" spans="1:13" ht="24">
      <c r="A20" s="11" t="s">
        <v>24</v>
      </c>
      <c r="B20" s="27">
        <f t="shared" si="0"/>
        <v>3214.639999999985</v>
      </c>
      <c r="C20" s="27">
        <f aca="true" t="shared" si="3" ref="C20:H20">C13+C15-C18</f>
        <v>3214.639999999985</v>
      </c>
      <c r="D20" s="27">
        <f t="shared" si="3"/>
        <v>0</v>
      </c>
      <c r="E20" s="27">
        <v>0</v>
      </c>
      <c r="F20" s="27">
        <f t="shared" si="3"/>
        <v>0</v>
      </c>
      <c r="G20" s="27">
        <f t="shared" si="3"/>
        <v>70326.16</v>
      </c>
      <c r="H20" s="27">
        <f t="shared" si="3"/>
        <v>23355</v>
      </c>
      <c r="I20" s="28"/>
      <c r="J20" s="27">
        <f t="shared" si="1"/>
        <v>96895.79999999999</v>
      </c>
      <c r="M20" s="14"/>
    </row>
    <row r="21" ht="12">
      <c r="A21" s="4"/>
    </row>
    <row r="22" ht="12">
      <c r="A22" s="4"/>
    </row>
    <row r="23" spans="1:12" ht="12">
      <c r="A23" s="15" t="s">
        <v>25</v>
      </c>
      <c r="B23" s="53" t="s">
        <v>26</v>
      </c>
      <c r="C23" s="53"/>
      <c r="D23" s="53"/>
      <c r="E23" s="53"/>
      <c r="F23" s="53"/>
      <c r="G23" s="53"/>
      <c r="H23" s="53"/>
      <c r="I23" s="53"/>
      <c r="J23" s="16" t="s">
        <v>27</v>
      </c>
      <c r="K23" s="16" t="s">
        <v>28</v>
      </c>
      <c r="L23" s="16" t="s">
        <v>29</v>
      </c>
    </row>
    <row r="24" spans="1:12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48" customHeight="1">
      <c r="A26" s="19" t="s">
        <v>31</v>
      </c>
      <c r="B26" s="44" t="s">
        <v>32</v>
      </c>
      <c r="C26" s="44"/>
      <c r="D26" s="44"/>
      <c r="E26" s="44"/>
      <c r="F26" s="44"/>
      <c r="G26" s="44"/>
      <c r="H26" s="44"/>
      <c r="I26" s="44"/>
      <c r="J26" s="18" t="s">
        <v>33</v>
      </c>
      <c r="K26" s="20">
        <v>10</v>
      </c>
      <c r="L26" s="21">
        <f>C17*0.12</f>
        <v>18007.2</v>
      </c>
      <c r="N26" s="14"/>
    </row>
    <row r="27" spans="1:12" ht="26.25" customHeight="1">
      <c r="A27" s="19" t="s">
        <v>34</v>
      </c>
      <c r="B27" s="44" t="s">
        <v>35</v>
      </c>
      <c r="C27" s="44"/>
      <c r="D27" s="44"/>
      <c r="E27" s="44"/>
      <c r="F27" s="44"/>
      <c r="G27" s="44"/>
      <c r="H27" s="44"/>
      <c r="I27" s="44"/>
      <c r="J27" s="18" t="s">
        <v>33</v>
      </c>
      <c r="K27" s="20">
        <v>10</v>
      </c>
      <c r="L27" s="21">
        <v>14886</v>
      </c>
    </row>
    <row r="28" spans="1:12" ht="28.5" customHeight="1">
      <c r="A28" s="19" t="s">
        <v>36</v>
      </c>
      <c r="B28" s="44" t="s">
        <v>37</v>
      </c>
      <c r="C28" s="44"/>
      <c r="D28" s="44"/>
      <c r="E28" s="44"/>
      <c r="F28" s="44"/>
      <c r="G28" s="44"/>
      <c r="H28" s="44"/>
      <c r="I28" s="44"/>
      <c r="J28" s="18" t="s">
        <v>33</v>
      </c>
      <c r="K28" s="20">
        <v>10</v>
      </c>
      <c r="L28" s="21">
        <v>8877</v>
      </c>
    </row>
    <row r="29" spans="1:12" ht="12">
      <c r="A29" s="19" t="s">
        <v>38</v>
      </c>
      <c r="B29" s="44" t="s">
        <v>39</v>
      </c>
      <c r="C29" s="44"/>
      <c r="D29" s="44"/>
      <c r="E29" s="44"/>
      <c r="F29" s="44"/>
      <c r="G29" s="44"/>
      <c r="H29" s="44"/>
      <c r="I29" s="44"/>
      <c r="J29" s="18" t="s">
        <v>33</v>
      </c>
      <c r="K29" s="20">
        <v>10</v>
      </c>
      <c r="L29" s="21">
        <v>26002</v>
      </c>
    </row>
    <row r="30" spans="1:12" ht="48.75" customHeight="1">
      <c r="A30" s="19" t="s">
        <v>41</v>
      </c>
      <c r="B30" s="44" t="s">
        <v>42</v>
      </c>
      <c r="C30" s="44"/>
      <c r="D30" s="44"/>
      <c r="E30" s="44"/>
      <c r="F30" s="44"/>
      <c r="G30" s="44"/>
      <c r="H30" s="44"/>
      <c r="I30" s="44"/>
      <c r="J30" s="18" t="s">
        <v>33</v>
      </c>
      <c r="K30" s="20">
        <v>10</v>
      </c>
      <c r="L30" s="21">
        <f>3*F4*10</f>
        <v>79749</v>
      </c>
    </row>
    <row r="31" spans="1:14" ht="27.75" customHeight="1">
      <c r="A31" s="19" t="s">
        <v>43</v>
      </c>
      <c r="B31" s="44" t="s">
        <v>44</v>
      </c>
      <c r="C31" s="44"/>
      <c r="D31" s="44"/>
      <c r="E31" s="44"/>
      <c r="F31" s="44"/>
      <c r="G31" s="44"/>
      <c r="H31" s="44"/>
      <c r="I31" s="44"/>
      <c r="J31" s="18" t="s">
        <v>33</v>
      </c>
      <c r="K31" s="20">
        <v>10</v>
      </c>
      <c r="L31" s="22">
        <v>9038</v>
      </c>
      <c r="N31" s="23"/>
    </row>
    <row r="32" spans="1:14" ht="14.25" customHeight="1">
      <c r="A32" s="19" t="s">
        <v>45</v>
      </c>
      <c r="B32" s="46" t="s">
        <v>486</v>
      </c>
      <c r="C32" s="47"/>
      <c r="D32" s="47"/>
      <c r="E32" s="47"/>
      <c r="F32" s="47"/>
      <c r="G32" s="47"/>
      <c r="H32" s="47"/>
      <c r="I32" s="48"/>
      <c r="J32" s="26" t="s">
        <v>487</v>
      </c>
      <c r="K32" s="20">
        <v>1</v>
      </c>
      <c r="L32" s="26">
        <v>1153</v>
      </c>
      <c r="N32" s="23"/>
    </row>
    <row r="33" spans="1:14" ht="13.5" customHeight="1">
      <c r="A33" s="19" t="s">
        <v>45</v>
      </c>
      <c r="B33" s="46" t="s">
        <v>680</v>
      </c>
      <c r="C33" s="47"/>
      <c r="D33" s="47"/>
      <c r="E33" s="47"/>
      <c r="F33" s="47"/>
      <c r="G33" s="47"/>
      <c r="H33" s="47"/>
      <c r="I33" s="48"/>
      <c r="J33" s="26" t="s">
        <v>681</v>
      </c>
      <c r="K33" s="20">
        <v>4</v>
      </c>
      <c r="L33" s="26">
        <v>10059</v>
      </c>
      <c r="N33" s="23"/>
    </row>
    <row r="34" spans="1:14" ht="14.25" customHeight="1">
      <c r="A34" s="19" t="s">
        <v>45</v>
      </c>
      <c r="B34" s="46" t="s">
        <v>76</v>
      </c>
      <c r="C34" s="47"/>
      <c r="D34" s="47"/>
      <c r="E34" s="47"/>
      <c r="F34" s="47"/>
      <c r="G34" s="47"/>
      <c r="H34" s="47"/>
      <c r="I34" s="48"/>
      <c r="J34" s="26" t="s">
        <v>40</v>
      </c>
      <c r="K34" s="20">
        <v>80</v>
      </c>
      <c r="L34" s="26">
        <v>2084</v>
      </c>
      <c r="N34" s="23"/>
    </row>
    <row r="35" spans="1:14" ht="14.25" customHeight="1">
      <c r="A35" s="19" t="s">
        <v>708</v>
      </c>
      <c r="B35" s="44" t="s">
        <v>709</v>
      </c>
      <c r="C35" s="44"/>
      <c r="D35" s="44"/>
      <c r="E35" s="44"/>
      <c r="F35" s="44"/>
      <c r="G35" s="44"/>
      <c r="H35" s="44"/>
      <c r="I35" s="44"/>
      <c r="J35" s="18"/>
      <c r="K35" s="20"/>
      <c r="L35" s="18">
        <f>-600*0.88</f>
        <v>-528</v>
      </c>
      <c r="N35" s="23"/>
    </row>
    <row r="36" spans="1:14" ht="14.25" customHeight="1">
      <c r="A36" s="19" t="s">
        <v>708</v>
      </c>
      <c r="B36" s="44" t="s">
        <v>710</v>
      </c>
      <c r="C36" s="44"/>
      <c r="D36" s="44"/>
      <c r="E36" s="44"/>
      <c r="F36" s="44"/>
      <c r="G36" s="44"/>
      <c r="H36" s="44"/>
      <c r="I36" s="44"/>
      <c r="J36" s="18"/>
      <c r="K36" s="20"/>
      <c r="L36" s="18">
        <f>-2743*0.88</f>
        <v>-2413.84</v>
      </c>
      <c r="N36" s="23"/>
    </row>
    <row r="37" spans="1:12" ht="12">
      <c r="A37" s="45" t="s">
        <v>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3" ht="49.5" customHeight="1">
      <c r="A38" s="19" t="s">
        <v>31</v>
      </c>
      <c r="B38" s="44" t="s">
        <v>32</v>
      </c>
      <c r="C38" s="44"/>
      <c r="D38" s="44"/>
      <c r="E38" s="44"/>
      <c r="F38" s="44"/>
      <c r="G38" s="44"/>
      <c r="H38" s="44"/>
      <c r="I38" s="44"/>
      <c r="J38" s="18" t="s">
        <v>33</v>
      </c>
      <c r="K38" s="20">
        <v>10</v>
      </c>
      <c r="L38" s="18">
        <f>G17*0.12</f>
        <v>13443.84</v>
      </c>
      <c r="M38" s="14"/>
    </row>
    <row r="39" spans="1:14" ht="15" customHeight="1">
      <c r="A39" s="19" t="s">
        <v>61</v>
      </c>
      <c r="B39" s="44" t="s">
        <v>196</v>
      </c>
      <c r="C39" s="44"/>
      <c r="D39" s="44"/>
      <c r="E39" s="44"/>
      <c r="F39" s="44"/>
      <c r="G39" s="44"/>
      <c r="H39" s="44"/>
      <c r="I39" s="44"/>
      <c r="J39" s="18" t="s">
        <v>47</v>
      </c>
      <c r="K39" s="20">
        <v>4</v>
      </c>
      <c r="L39" s="18">
        <v>2971</v>
      </c>
      <c r="N39" s="14"/>
    </row>
    <row r="40" spans="1:14" ht="15" customHeight="1">
      <c r="A40" s="19" t="s">
        <v>49</v>
      </c>
      <c r="B40" s="44" t="s">
        <v>214</v>
      </c>
      <c r="C40" s="44"/>
      <c r="D40" s="44"/>
      <c r="E40" s="44"/>
      <c r="F40" s="44"/>
      <c r="G40" s="44"/>
      <c r="H40" s="44"/>
      <c r="I40" s="44"/>
      <c r="J40" s="18" t="s">
        <v>46</v>
      </c>
      <c r="K40" s="20">
        <v>5.4</v>
      </c>
      <c r="L40" s="18">
        <v>4507</v>
      </c>
      <c r="N40" s="14"/>
    </row>
    <row r="41" spans="1:14" ht="15" customHeight="1">
      <c r="A41" s="19" t="s">
        <v>48</v>
      </c>
      <c r="B41" s="44" t="s">
        <v>204</v>
      </c>
      <c r="C41" s="44"/>
      <c r="D41" s="44"/>
      <c r="E41" s="44"/>
      <c r="F41" s="44"/>
      <c r="G41" s="44"/>
      <c r="H41" s="44"/>
      <c r="I41" s="44"/>
      <c r="J41" s="18" t="s">
        <v>47</v>
      </c>
      <c r="K41" s="30" t="s">
        <v>166</v>
      </c>
      <c r="L41" s="18">
        <v>6180</v>
      </c>
      <c r="N41" s="14"/>
    </row>
    <row r="42" spans="1:14" ht="15" customHeight="1">
      <c r="A42" s="19" t="s">
        <v>48</v>
      </c>
      <c r="B42" s="44" t="s">
        <v>215</v>
      </c>
      <c r="C42" s="44"/>
      <c r="D42" s="44"/>
      <c r="E42" s="44"/>
      <c r="F42" s="44"/>
      <c r="G42" s="44"/>
      <c r="H42" s="44"/>
      <c r="I42" s="44"/>
      <c r="J42" s="18" t="s">
        <v>118</v>
      </c>
      <c r="K42" s="20">
        <v>0.2688</v>
      </c>
      <c r="L42" s="18">
        <v>3272</v>
      </c>
      <c r="N42" s="14"/>
    </row>
    <row r="43" spans="1:14" ht="15" customHeight="1">
      <c r="A43" s="19" t="s">
        <v>71</v>
      </c>
      <c r="B43" s="44" t="s">
        <v>72</v>
      </c>
      <c r="C43" s="44"/>
      <c r="D43" s="44"/>
      <c r="E43" s="44"/>
      <c r="F43" s="44"/>
      <c r="G43" s="44"/>
      <c r="H43" s="44"/>
      <c r="I43" s="44"/>
      <c r="J43" s="18" t="s">
        <v>40</v>
      </c>
      <c r="K43" s="20">
        <v>35.9</v>
      </c>
      <c r="L43" s="18">
        <v>14844</v>
      </c>
      <c r="N43" s="14"/>
    </row>
    <row r="44" spans="1:14" ht="15" customHeight="1">
      <c r="A44" s="19" t="s">
        <v>48</v>
      </c>
      <c r="B44" s="44" t="s">
        <v>216</v>
      </c>
      <c r="C44" s="44"/>
      <c r="D44" s="44"/>
      <c r="E44" s="44"/>
      <c r="F44" s="44"/>
      <c r="G44" s="44"/>
      <c r="H44" s="44"/>
      <c r="I44" s="44"/>
      <c r="J44" s="18" t="s">
        <v>47</v>
      </c>
      <c r="K44" s="20">
        <v>1</v>
      </c>
      <c r="L44" s="18">
        <v>11867</v>
      </c>
      <c r="N44" s="14"/>
    </row>
    <row r="45" spans="1:12" ht="12">
      <c r="A45" s="45" t="s">
        <v>51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29.25" customHeight="1">
      <c r="A46" s="19" t="s">
        <v>52</v>
      </c>
      <c r="B46" s="44" t="s">
        <v>53</v>
      </c>
      <c r="C46" s="44"/>
      <c r="D46" s="44"/>
      <c r="E46" s="44"/>
      <c r="F46" s="44"/>
      <c r="G46" s="44"/>
      <c r="H46" s="44"/>
      <c r="I46" s="44"/>
      <c r="J46" s="18" t="s">
        <v>33</v>
      </c>
      <c r="K46" s="20">
        <v>10</v>
      </c>
      <c r="L46" s="24">
        <f>D15</f>
        <v>43884</v>
      </c>
    </row>
    <row r="47" spans="1:12" ht="12">
      <c r="A47" s="45" t="s">
        <v>54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2">
      <c r="A48" s="19" t="s">
        <v>54</v>
      </c>
      <c r="B48" s="44" t="s">
        <v>55</v>
      </c>
      <c r="C48" s="44"/>
      <c r="D48" s="44"/>
      <c r="E48" s="44"/>
      <c r="F48" s="44"/>
      <c r="G48" s="44"/>
      <c r="H48" s="44"/>
      <c r="I48" s="44"/>
      <c r="J48" s="18" t="s">
        <v>33</v>
      </c>
      <c r="K48" s="20">
        <v>10</v>
      </c>
      <c r="L48" s="24">
        <f>E18</f>
        <v>0</v>
      </c>
    </row>
    <row r="49" spans="1:12" ht="12">
      <c r="A49" s="45" t="s">
        <v>56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">
      <c r="A50" s="19" t="s">
        <v>57</v>
      </c>
      <c r="B50" s="44" t="s">
        <v>58</v>
      </c>
      <c r="C50" s="44"/>
      <c r="D50" s="44"/>
      <c r="E50" s="44"/>
      <c r="F50" s="44"/>
      <c r="G50" s="44"/>
      <c r="H50" s="44"/>
      <c r="I50" s="44"/>
      <c r="J50" s="18" t="s">
        <v>33</v>
      </c>
      <c r="K50" s="20">
        <v>10</v>
      </c>
      <c r="L50" s="24">
        <f>F15</f>
        <v>7611</v>
      </c>
    </row>
    <row r="53" spans="1:2" ht="12">
      <c r="A53" s="25" t="s">
        <v>94</v>
      </c>
      <c r="B53" s="1" t="s">
        <v>95</v>
      </c>
    </row>
  </sheetData>
  <mergeCells count="38">
    <mergeCell ref="B40:I40"/>
    <mergeCell ref="B41:I41"/>
    <mergeCell ref="B42:I42"/>
    <mergeCell ref="B43:I43"/>
    <mergeCell ref="A49:L49"/>
    <mergeCell ref="B50:I50"/>
    <mergeCell ref="B44:I44"/>
    <mergeCell ref="A45:L45"/>
    <mergeCell ref="B46:I46"/>
    <mergeCell ref="A47:L47"/>
    <mergeCell ref="B48:I48"/>
    <mergeCell ref="B39:I39"/>
    <mergeCell ref="B29:I29"/>
    <mergeCell ref="B30:I30"/>
    <mergeCell ref="B31:I31"/>
    <mergeCell ref="B33:I33"/>
    <mergeCell ref="B32:I32"/>
    <mergeCell ref="B34:I34"/>
    <mergeCell ref="A37:L37"/>
    <mergeCell ref="B35:I35"/>
    <mergeCell ref="B26:I26"/>
    <mergeCell ref="B27:I27"/>
    <mergeCell ref="B28:I28"/>
    <mergeCell ref="B38:I38"/>
    <mergeCell ref="B36:I36"/>
    <mergeCell ref="B10:B11"/>
    <mergeCell ref="C10:F10"/>
    <mergeCell ref="B23:I23"/>
    <mergeCell ref="A25:L25"/>
    <mergeCell ref="A9:A11"/>
    <mergeCell ref="B9:F9"/>
    <mergeCell ref="G9:G11"/>
    <mergeCell ref="H9:H11"/>
    <mergeCell ref="J9:J11"/>
    <mergeCell ref="A1:J1"/>
    <mergeCell ref="A2:J2"/>
    <mergeCell ref="D4:E4"/>
    <mergeCell ref="A6:C6"/>
  </mergeCells>
  <printOptions/>
  <pageMargins left="0.2" right="0.79" top="0.25" bottom="0.24" header="0.24" footer="0.2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2011-12-13T07:58:26Z</cp:lastPrinted>
  <dcterms:created xsi:type="dcterms:W3CDTF">1996-10-08T23:32:33Z</dcterms:created>
  <dcterms:modified xsi:type="dcterms:W3CDTF">2012-01-17T05:09:56Z</dcterms:modified>
  <cp:category/>
  <cp:version/>
  <cp:contentType/>
  <cp:contentStatus/>
</cp:coreProperties>
</file>